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estek-my.sharepoint.com/personal/jason_hoisington_restek_com/Documents/Documents/cal stuff/"/>
    </mc:Choice>
  </mc:AlternateContent>
  <xr:revisionPtr revIDLastSave="1397" documentId="8_{4DD699DF-ED14-4DF1-BA5B-DBE05160EBA4}" xr6:coauthVersionLast="47" xr6:coauthVersionMax="47" xr10:uidLastSave="{7AA552AF-5508-47BB-AF9B-3B0870797947}"/>
  <bookViews>
    <workbookView xWindow="-120" yWindow="-120" windowWidth="29040" windowHeight="15720" activeTab="6" xr2:uid="{DD751DD9-3EC0-4C3D-A844-AF884D2E30D0}"/>
  </bookViews>
  <sheets>
    <sheet name="Instructions" sheetId="60" r:id="rId1"/>
    <sheet name="Validation" sheetId="64" r:id="rId2"/>
    <sheet name="Cal Data" sheetId="2" r:id="rId3"/>
    <sheet name="Cal Data Formatted" sheetId="34" r:id="rId4"/>
    <sheet name="Sample Data" sheetId="51" r:id="rId5"/>
    <sheet name="Sample Data Formatted" sheetId="52" r:id="rId6"/>
    <sheet name="ISTD Template" sheetId="50" r:id="rId7"/>
    <sheet name="ESTD Template" sheetId="63" r:id="rId8"/>
  </sheets>
  <externalReferences>
    <externalReference r:id="rId9"/>
  </externalReferences>
  <definedNames>
    <definedName name="count">[1]Stats!$B$6</definedName>
    <definedName name="_xlnm.Print_Area" localSheetId="7">'ESTD Template'!$A$1:$L$61</definedName>
    <definedName name="_xlnm.Print_Area" localSheetId="6">'ISTD Template'!$A$1:$L$61</definedName>
    <definedName name="_xlnm.Print_Titles" localSheetId="7">'ESTD Template'!$2:$3</definedName>
    <definedName name="_xlnm.Print_Titles" localSheetId="6">'ISTD Template'!$2:$3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2" i="63" l="1"/>
  <c r="A182" i="63"/>
  <c r="B181" i="63"/>
  <c r="A181" i="63"/>
  <c r="B180" i="63"/>
  <c r="A180" i="63"/>
  <c r="B179" i="63"/>
  <c r="A179" i="63"/>
  <c r="B178" i="63"/>
  <c r="A178" i="63"/>
  <c r="B177" i="63"/>
  <c r="A177" i="63"/>
  <c r="B176" i="63"/>
  <c r="A176" i="63"/>
  <c r="B175" i="63"/>
  <c r="A175" i="63"/>
  <c r="B174" i="63"/>
  <c r="A174" i="63"/>
  <c r="B173" i="63"/>
  <c r="A173" i="63"/>
  <c r="B172" i="63"/>
  <c r="A172" i="63"/>
  <c r="B171" i="63"/>
  <c r="A171" i="63"/>
  <c r="B170" i="63"/>
  <c r="A170" i="63"/>
  <c r="B169" i="63"/>
  <c r="A169" i="63"/>
  <c r="B168" i="63"/>
  <c r="A168" i="63"/>
  <c r="B167" i="63"/>
  <c r="A167" i="63"/>
  <c r="B166" i="63"/>
  <c r="A166" i="63"/>
  <c r="B165" i="63"/>
  <c r="A165" i="63"/>
  <c r="B164" i="63"/>
  <c r="A164" i="63"/>
  <c r="B163" i="63"/>
  <c r="A163" i="63"/>
  <c r="B162" i="63"/>
  <c r="A162" i="63"/>
  <c r="B161" i="63"/>
  <c r="A161" i="63"/>
  <c r="B160" i="63"/>
  <c r="A160" i="63"/>
  <c r="B159" i="63"/>
  <c r="A159" i="63"/>
  <c r="B158" i="63"/>
  <c r="A158" i="63"/>
  <c r="B157" i="63"/>
  <c r="A157" i="63"/>
  <c r="B156" i="63"/>
  <c r="A156" i="63"/>
  <c r="B155" i="63"/>
  <c r="A155" i="63"/>
  <c r="B154" i="63"/>
  <c r="A154" i="63"/>
  <c r="B153" i="63"/>
  <c r="A153" i="63"/>
  <c r="B152" i="63"/>
  <c r="A152" i="63"/>
  <c r="B151" i="63"/>
  <c r="A151" i="63"/>
  <c r="B150" i="63"/>
  <c r="A150" i="63"/>
  <c r="B149" i="63"/>
  <c r="A149" i="63"/>
  <c r="B148" i="63"/>
  <c r="A148" i="63"/>
  <c r="B147" i="63"/>
  <c r="A147" i="63"/>
  <c r="B146" i="63"/>
  <c r="A146" i="63"/>
  <c r="B145" i="63"/>
  <c r="A145" i="63"/>
  <c r="B144" i="63"/>
  <c r="A144" i="63"/>
  <c r="B143" i="63"/>
  <c r="A143" i="63"/>
  <c r="B142" i="63"/>
  <c r="A142" i="63"/>
  <c r="B141" i="63"/>
  <c r="A141" i="63"/>
  <c r="B140" i="63"/>
  <c r="A140" i="63"/>
  <c r="B139" i="63"/>
  <c r="A139" i="63"/>
  <c r="B138" i="63"/>
  <c r="A138" i="63"/>
  <c r="B137" i="63"/>
  <c r="A137" i="63"/>
  <c r="B136" i="63"/>
  <c r="A136" i="63"/>
  <c r="B135" i="63"/>
  <c r="A135" i="63"/>
  <c r="B134" i="63"/>
  <c r="A134" i="63"/>
  <c r="B133" i="63"/>
  <c r="A133" i="63"/>
  <c r="B132" i="63"/>
  <c r="A132" i="63"/>
  <c r="B131" i="63"/>
  <c r="A131" i="63"/>
  <c r="B130" i="63"/>
  <c r="A130" i="63"/>
  <c r="B129" i="63"/>
  <c r="A129" i="63"/>
  <c r="B128" i="63"/>
  <c r="A128" i="63"/>
  <c r="B127" i="63"/>
  <c r="A127" i="63"/>
  <c r="B126" i="63"/>
  <c r="A126" i="63"/>
  <c r="B125" i="63"/>
  <c r="A125" i="63"/>
  <c r="B124" i="63"/>
  <c r="A124" i="63"/>
  <c r="B123" i="63"/>
  <c r="A123" i="63"/>
  <c r="B122" i="63"/>
  <c r="A122" i="63"/>
  <c r="B121" i="63"/>
  <c r="A121" i="63"/>
  <c r="B120" i="63"/>
  <c r="A120" i="63"/>
  <c r="B119" i="63"/>
  <c r="A119" i="63"/>
  <c r="B118" i="63"/>
  <c r="A118" i="63"/>
  <c r="B117" i="63"/>
  <c r="A117" i="63"/>
  <c r="B116" i="63"/>
  <c r="A116" i="63"/>
  <c r="B115" i="63"/>
  <c r="A115" i="63"/>
  <c r="B114" i="63"/>
  <c r="A114" i="63"/>
  <c r="B113" i="63"/>
  <c r="A113" i="63"/>
  <c r="B112" i="63"/>
  <c r="A112" i="63"/>
  <c r="B111" i="63"/>
  <c r="A111" i="63"/>
  <c r="B110" i="63"/>
  <c r="A110" i="63"/>
  <c r="B109" i="63"/>
  <c r="A109" i="63"/>
  <c r="B108" i="63"/>
  <c r="A108" i="63"/>
  <c r="B107" i="63"/>
  <c r="A107" i="63"/>
  <c r="B106" i="63"/>
  <c r="A106" i="63"/>
  <c r="B105" i="63"/>
  <c r="A105" i="63"/>
  <c r="B104" i="63"/>
  <c r="A104" i="63"/>
  <c r="B103" i="63"/>
  <c r="A103" i="63"/>
  <c r="B102" i="63"/>
  <c r="A102" i="63"/>
  <c r="B101" i="63"/>
  <c r="A101" i="63"/>
  <c r="B100" i="63"/>
  <c r="A100" i="63"/>
  <c r="B99" i="63"/>
  <c r="A99" i="63"/>
  <c r="B98" i="63"/>
  <c r="A98" i="63"/>
  <c r="B97" i="63"/>
  <c r="A97" i="63"/>
  <c r="B96" i="63"/>
  <c r="A96" i="63"/>
  <c r="B95" i="63"/>
  <c r="A95" i="63"/>
  <c r="B94" i="63"/>
  <c r="A94" i="63"/>
  <c r="B93" i="63"/>
  <c r="A93" i="63"/>
  <c r="B92" i="63"/>
  <c r="A92" i="63"/>
  <c r="B91" i="63"/>
  <c r="A91" i="63"/>
  <c r="B90" i="63"/>
  <c r="A90" i="63"/>
  <c r="B89" i="63"/>
  <c r="A89" i="63"/>
  <c r="B88" i="63"/>
  <c r="A88" i="63"/>
  <c r="B87" i="63"/>
  <c r="A87" i="63"/>
  <c r="B86" i="63"/>
  <c r="A86" i="63"/>
  <c r="B85" i="63"/>
  <c r="A85" i="63"/>
  <c r="B84" i="63"/>
  <c r="A84" i="63"/>
  <c r="B83" i="63"/>
  <c r="A83" i="63"/>
  <c r="O64" i="63"/>
  <c r="R81" i="63" s="1"/>
  <c r="N64" i="63"/>
  <c r="Q81" i="63" s="1"/>
  <c r="M64" i="63"/>
  <c r="P81" i="63" s="1"/>
  <c r="L64" i="63"/>
  <c r="O81" i="63" s="1"/>
  <c r="K64" i="63"/>
  <c r="N81" i="63" s="1"/>
  <c r="J64" i="63"/>
  <c r="M81" i="63" s="1"/>
  <c r="I64" i="63"/>
  <c r="L81" i="63" s="1"/>
  <c r="H64" i="63"/>
  <c r="K81" i="63" s="1"/>
  <c r="G64" i="63"/>
  <c r="J81" i="63" s="1"/>
  <c r="F64" i="63"/>
  <c r="I81" i="63" s="1"/>
  <c r="E64" i="63"/>
  <c r="H81" i="63" s="1"/>
  <c r="D64" i="63"/>
  <c r="G81" i="63" s="1"/>
  <c r="C64" i="63"/>
  <c r="F81" i="63" s="1"/>
  <c r="AL32" i="63"/>
  <c r="AL45" i="63" s="1"/>
  <c r="Y32" i="63"/>
  <c r="AL31" i="63"/>
  <c r="AL37" i="63" s="1"/>
  <c r="Y31" i="63"/>
  <c r="U31" i="63"/>
  <c r="AL32" i="50"/>
  <c r="AL45" i="50" s="1"/>
  <c r="AL31" i="50"/>
  <c r="AL37" i="50" s="1"/>
  <c r="Y32" i="50"/>
  <c r="O64" i="50"/>
  <c r="R81" i="50" s="1"/>
  <c r="N64" i="50"/>
  <c r="Q81" i="50" s="1"/>
  <c r="M64" i="50"/>
  <c r="P81" i="50" s="1"/>
  <c r="L64" i="50"/>
  <c r="O81" i="50" s="1"/>
  <c r="K64" i="50"/>
  <c r="N81" i="50" s="1"/>
  <c r="J64" i="50"/>
  <c r="M81" i="50" s="1"/>
  <c r="A3" i="34" a="1"/>
  <c r="A26" i="63" s="1"/>
  <c r="E26" i="63" s="1"/>
  <c r="A158" i="50"/>
  <c r="B158" i="50"/>
  <c r="A159" i="50"/>
  <c r="B159" i="50"/>
  <c r="A160" i="50"/>
  <c r="B160" i="50"/>
  <c r="A161" i="50"/>
  <c r="B161" i="50"/>
  <c r="A162" i="50"/>
  <c r="B162" i="50"/>
  <c r="A163" i="50"/>
  <c r="B163" i="50"/>
  <c r="A164" i="50"/>
  <c r="B164" i="50"/>
  <c r="A165" i="50"/>
  <c r="B165" i="50"/>
  <c r="A166" i="50"/>
  <c r="B166" i="50"/>
  <c r="A167" i="50"/>
  <c r="B167" i="50"/>
  <c r="A168" i="50"/>
  <c r="B168" i="50"/>
  <c r="A169" i="50"/>
  <c r="B169" i="50"/>
  <c r="A170" i="50"/>
  <c r="B170" i="50"/>
  <c r="A171" i="50"/>
  <c r="B171" i="50"/>
  <c r="A172" i="50"/>
  <c r="B172" i="50"/>
  <c r="A173" i="50"/>
  <c r="B173" i="50"/>
  <c r="A174" i="50"/>
  <c r="B174" i="50"/>
  <c r="A175" i="50"/>
  <c r="B175" i="50"/>
  <c r="A176" i="50"/>
  <c r="B176" i="50"/>
  <c r="A177" i="50"/>
  <c r="B177" i="50"/>
  <c r="A178" i="50"/>
  <c r="B178" i="50"/>
  <c r="A179" i="50"/>
  <c r="B179" i="50"/>
  <c r="A180" i="50"/>
  <c r="B180" i="50"/>
  <c r="A181" i="50"/>
  <c r="B181" i="50"/>
  <c r="A182" i="50"/>
  <c r="B182" i="50"/>
  <c r="B3" i="52" a="1"/>
  <c r="B3" i="52" s="1"/>
  <c r="A3" i="52" a="1"/>
  <c r="A3" i="52" s="1"/>
  <c r="A123" i="50"/>
  <c r="B123" i="50"/>
  <c r="A124" i="50"/>
  <c r="B124" i="50"/>
  <c r="A125" i="50"/>
  <c r="B125" i="50"/>
  <c r="A126" i="50"/>
  <c r="B126" i="50"/>
  <c r="A127" i="50"/>
  <c r="B127" i="50"/>
  <c r="A128" i="50"/>
  <c r="B128" i="50"/>
  <c r="A129" i="50"/>
  <c r="B129" i="50"/>
  <c r="A130" i="50"/>
  <c r="B130" i="50"/>
  <c r="A131" i="50"/>
  <c r="B131" i="50"/>
  <c r="A132" i="50"/>
  <c r="B132" i="50"/>
  <c r="A133" i="50"/>
  <c r="B133" i="50"/>
  <c r="A134" i="50"/>
  <c r="B134" i="50"/>
  <c r="A135" i="50"/>
  <c r="B135" i="50"/>
  <c r="A136" i="50"/>
  <c r="B136" i="50"/>
  <c r="A137" i="50"/>
  <c r="B137" i="50"/>
  <c r="A138" i="50"/>
  <c r="B138" i="50"/>
  <c r="A139" i="50"/>
  <c r="B139" i="50"/>
  <c r="A140" i="50"/>
  <c r="B140" i="50"/>
  <c r="A141" i="50"/>
  <c r="B141" i="50"/>
  <c r="A142" i="50"/>
  <c r="B142" i="50"/>
  <c r="A143" i="50"/>
  <c r="B143" i="50"/>
  <c r="A144" i="50"/>
  <c r="B144" i="50"/>
  <c r="A145" i="50"/>
  <c r="B145" i="50"/>
  <c r="A146" i="50"/>
  <c r="B146" i="50"/>
  <c r="A147" i="50"/>
  <c r="B147" i="50"/>
  <c r="A148" i="50"/>
  <c r="B148" i="50"/>
  <c r="A149" i="50"/>
  <c r="B149" i="50"/>
  <c r="A150" i="50"/>
  <c r="B150" i="50"/>
  <c r="A151" i="50"/>
  <c r="B151" i="50"/>
  <c r="A152" i="50"/>
  <c r="B152" i="50"/>
  <c r="A153" i="50"/>
  <c r="B153" i="50"/>
  <c r="A154" i="50"/>
  <c r="B154" i="50"/>
  <c r="A155" i="50"/>
  <c r="B155" i="50"/>
  <c r="A156" i="50"/>
  <c r="B156" i="50"/>
  <c r="A157" i="50"/>
  <c r="B157" i="50"/>
  <c r="C70" i="51"/>
  <c r="C71" i="51"/>
  <c r="C72" i="51"/>
  <c r="C73" i="51"/>
  <c r="C74" i="51"/>
  <c r="C75" i="51"/>
  <c r="C76" i="51"/>
  <c r="C77" i="51"/>
  <c r="C78" i="51"/>
  <c r="C79" i="51"/>
  <c r="C80" i="51"/>
  <c r="C81" i="51"/>
  <c r="C82" i="51"/>
  <c r="C83" i="51"/>
  <c r="C84" i="51"/>
  <c r="C85" i="51"/>
  <c r="C86" i="51"/>
  <c r="C87" i="51"/>
  <c r="C88" i="51"/>
  <c r="C89" i="51"/>
  <c r="C90" i="51"/>
  <c r="C91" i="51"/>
  <c r="C92" i="51"/>
  <c r="C93" i="51"/>
  <c r="C94" i="51"/>
  <c r="C95" i="51"/>
  <c r="C96" i="51"/>
  <c r="C97" i="51"/>
  <c r="C98" i="51"/>
  <c r="C99" i="51"/>
  <c r="C100" i="51"/>
  <c r="C101" i="51"/>
  <c r="C102" i="51"/>
  <c r="C103" i="51"/>
  <c r="C104" i="51"/>
  <c r="C105" i="51"/>
  <c r="C106" i="51"/>
  <c r="C107" i="51"/>
  <c r="C108" i="51"/>
  <c r="C109" i="51"/>
  <c r="C110" i="51"/>
  <c r="C111" i="51"/>
  <c r="C112" i="51"/>
  <c r="C113" i="51"/>
  <c r="C114" i="51"/>
  <c r="C115" i="51"/>
  <c r="C116" i="51"/>
  <c r="C117" i="51"/>
  <c r="C118" i="51"/>
  <c r="C119" i="51"/>
  <c r="C120" i="51"/>
  <c r="C121" i="51"/>
  <c r="C122" i="51"/>
  <c r="C123" i="51"/>
  <c r="C124" i="51"/>
  <c r="C125" i="51"/>
  <c r="C126" i="51"/>
  <c r="C127" i="51"/>
  <c r="C128" i="51"/>
  <c r="C129" i="51"/>
  <c r="C130" i="51"/>
  <c r="C131" i="51"/>
  <c r="C132" i="51"/>
  <c r="C133" i="51"/>
  <c r="C134" i="51"/>
  <c r="C135" i="51"/>
  <c r="C136" i="51"/>
  <c r="C137" i="51"/>
  <c r="C138" i="51"/>
  <c r="C139" i="51"/>
  <c r="C140" i="51"/>
  <c r="C141" i="51"/>
  <c r="C142" i="51"/>
  <c r="C143" i="51"/>
  <c r="C144" i="51"/>
  <c r="C145" i="51"/>
  <c r="C146" i="51"/>
  <c r="C147" i="51"/>
  <c r="C148" i="51"/>
  <c r="C149" i="51"/>
  <c r="C150" i="51"/>
  <c r="C151" i="51"/>
  <c r="C152" i="51"/>
  <c r="C153" i="51"/>
  <c r="C154" i="51"/>
  <c r="C155" i="51"/>
  <c r="C156" i="51"/>
  <c r="C157" i="51"/>
  <c r="C158" i="51"/>
  <c r="C159" i="51"/>
  <c r="C160" i="51"/>
  <c r="C161" i="51"/>
  <c r="C162" i="51"/>
  <c r="C163" i="51"/>
  <c r="C164" i="51"/>
  <c r="C165" i="51"/>
  <c r="C166" i="51"/>
  <c r="C167" i="51"/>
  <c r="C168" i="51"/>
  <c r="C169" i="51"/>
  <c r="C170" i="51"/>
  <c r="C171" i="51"/>
  <c r="C172" i="51"/>
  <c r="C173" i="51"/>
  <c r="C174" i="51"/>
  <c r="C175" i="51"/>
  <c r="C176" i="51"/>
  <c r="C177" i="51"/>
  <c r="C178" i="51"/>
  <c r="C179" i="51"/>
  <c r="C180" i="51"/>
  <c r="C181" i="51"/>
  <c r="C182" i="51"/>
  <c r="C183" i="51"/>
  <c r="C184" i="51"/>
  <c r="C185" i="51"/>
  <c r="C186" i="51"/>
  <c r="C187" i="51"/>
  <c r="C188" i="51"/>
  <c r="C189" i="51"/>
  <c r="C190" i="51"/>
  <c r="C191" i="51"/>
  <c r="C192" i="51"/>
  <c r="C193" i="51"/>
  <c r="C194" i="51"/>
  <c r="C195" i="51"/>
  <c r="C196" i="51"/>
  <c r="C197" i="51"/>
  <c r="C198" i="51"/>
  <c r="C199" i="51"/>
  <c r="C200" i="51"/>
  <c r="C201" i="51"/>
  <c r="C202" i="51"/>
  <c r="C203" i="51"/>
  <c r="C204" i="51"/>
  <c r="C205" i="51"/>
  <c r="C206" i="51"/>
  <c r="C207" i="51"/>
  <c r="C208" i="51"/>
  <c r="C209" i="51"/>
  <c r="C11" i="51"/>
  <c r="C12" i="51"/>
  <c r="C13" i="51"/>
  <c r="C14" i="51"/>
  <c r="C15" i="51"/>
  <c r="C16" i="51"/>
  <c r="C17" i="51"/>
  <c r="C18" i="51"/>
  <c r="C19" i="51"/>
  <c r="C20" i="51"/>
  <c r="C21" i="51"/>
  <c r="C22" i="51"/>
  <c r="C23" i="51"/>
  <c r="C24" i="51"/>
  <c r="C25" i="51"/>
  <c r="C26" i="51"/>
  <c r="C27" i="51"/>
  <c r="C28" i="51"/>
  <c r="C29" i="51"/>
  <c r="C30" i="51"/>
  <c r="C31" i="51"/>
  <c r="C32" i="51"/>
  <c r="C33" i="51"/>
  <c r="C34" i="51"/>
  <c r="C35" i="51"/>
  <c r="C36" i="51"/>
  <c r="C37" i="51"/>
  <c r="C38" i="51"/>
  <c r="C39" i="51"/>
  <c r="C40" i="51"/>
  <c r="C41" i="51"/>
  <c r="C42" i="51"/>
  <c r="C43" i="51"/>
  <c r="C44" i="51"/>
  <c r="C45" i="51"/>
  <c r="C46" i="51"/>
  <c r="C47" i="51"/>
  <c r="C48" i="51"/>
  <c r="C49" i="51"/>
  <c r="C50" i="51"/>
  <c r="C51" i="51"/>
  <c r="C52" i="51"/>
  <c r="C53" i="51"/>
  <c r="C54" i="51"/>
  <c r="C55" i="51"/>
  <c r="C56" i="51"/>
  <c r="C57" i="51"/>
  <c r="C58" i="51"/>
  <c r="C59" i="51"/>
  <c r="C60" i="51"/>
  <c r="C61" i="51"/>
  <c r="C62" i="51"/>
  <c r="C63" i="51"/>
  <c r="C64" i="51"/>
  <c r="C65" i="51"/>
  <c r="C66" i="51"/>
  <c r="C67" i="51"/>
  <c r="C68" i="51"/>
  <c r="C69" i="51"/>
  <c r="C10" i="51"/>
  <c r="C3" i="52" s="1" a="1"/>
  <c r="C179" i="63" s="1"/>
  <c r="B11"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B64" i="51"/>
  <c r="B65" i="51"/>
  <c r="B66" i="51"/>
  <c r="B67" i="51"/>
  <c r="B68" i="51"/>
  <c r="B69" i="51"/>
  <c r="B70" i="51"/>
  <c r="B71" i="51"/>
  <c r="B72" i="51"/>
  <c r="B73" i="51"/>
  <c r="B74" i="51"/>
  <c r="B75" i="51"/>
  <c r="B76" i="51"/>
  <c r="B77" i="51"/>
  <c r="B78" i="51"/>
  <c r="B79" i="51"/>
  <c r="B80" i="51"/>
  <c r="B81" i="51"/>
  <c r="B82" i="51"/>
  <c r="B83" i="51"/>
  <c r="B84" i="51"/>
  <c r="B85" i="51"/>
  <c r="B86" i="51"/>
  <c r="B87" i="51"/>
  <c r="B88" i="51"/>
  <c r="B89" i="51"/>
  <c r="B90" i="51"/>
  <c r="B91" i="51"/>
  <c r="B92" i="51"/>
  <c r="B93" i="51"/>
  <c r="B94" i="51"/>
  <c r="B95" i="51"/>
  <c r="B96" i="51"/>
  <c r="B97" i="51"/>
  <c r="B98" i="51"/>
  <c r="B99" i="51"/>
  <c r="B100" i="51"/>
  <c r="B101" i="51"/>
  <c r="B102" i="51"/>
  <c r="B103" i="51"/>
  <c r="B104" i="51"/>
  <c r="B105" i="51"/>
  <c r="B106" i="51"/>
  <c r="B107" i="51"/>
  <c r="B108" i="51"/>
  <c r="B109" i="51"/>
  <c r="B110" i="51"/>
  <c r="B111" i="51"/>
  <c r="B112" i="51"/>
  <c r="B113" i="51"/>
  <c r="B114" i="51"/>
  <c r="B115" i="51"/>
  <c r="B116" i="51"/>
  <c r="B117" i="51"/>
  <c r="B118" i="51"/>
  <c r="B119" i="51"/>
  <c r="B120" i="51"/>
  <c r="B121" i="51"/>
  <c r="B122" i="51"/>
  <c r="B123" i="51"/>
  <c r="B124" i="51"/>
  <c r="B125" i="51"/>
  <c r="B126" i="51"/>
  <c r="B127" i="51"/>
  <c r="B128" i="51"/>
  <c r="B129" i="51"/>
  <c r="B130" i="51"/>
  <c r="B131" i="51"/>
  <c r="B132" i="51"/>
  <c r="B133" i="51"/>
  <c r="B134" i="51"/>
  <c r="B135" i="51"/>
  <c r="B136" i="51"/>
  <c r="B137" i="51"/>
  <c r="B138" i="51"/>
  <c r="B139" i="51"/>
  <c r="B140" i="51"/>
  <c r="B141" i="51"/>
  <c r="B142" i="51"/>
  <c r="B143" i="51"/>
  <c r="B144" i="51"/>
  <c r="B145" i="51"/>
  <c r="B146" i="51"/>
  <c r="B147" i="51"/>
  <c r="B148" i="51"/>
  <c r="B149" i="51"/>
  <c r="B150" i="51"/>
  <c r="B151" i="51"/>
  <c r="B152" i="51"/>
  <c r="B153" i="51"/>
  <c r="B154" i="51"/>
  <c r="B155" i="51"/>
  <c r="B156" i="51"/>
  <c r="B157" i="51"/>
  <c r="B158" i="51"/>
  <c r="B159" i="51"/>
  <c r="B160" i="51"/>
  <c r="B161" i="51"/>
  <c r="B162" i="51"/>
  <c r="B163" i="51"/>
  <c r="B164" i="51"/>
  <c r="B165" i="51"/>
  <c r="B166" i="51"/>
  <c r="B167" i="51"/>
  <c r="B168" i="51"/>
  <c r="B169" i="51"/>
  <c r="B170" i="51"/>
  <c r="B171" i="51"/>
  <c r="B172" i="51"/>
  <c r="B173" i="51"/>
  <c r="B174" i="51"/>
  <c r="B175" i="51"/>
  <c r="B176" i="51"/>
  <c r="B177" i="51"/>
  <c r="B178" i="51"/>
  <c r="B179" i="51"/>
  <c r="B180" i="51"/>
  <c r="B181" i="51"/>
  <c r="B182" i="51"/>
  <c r="B183" i="51"/>
  <c r="B184" i="51"/>
  <c r="B185" i="51"/>
  <c r="B186" i="51"/>
  <c r="B187" i="51"/>
  <c r="B188" i="51"/>
  <c r="B189" i="51"/>
  <c r="B190" i="51"/>
  <c r="B191" i="51"/>
  <c r="B192" i="51"/>
  <c r="B193" i="51"/>
  <c r="B194" i="51"/>
  <c r="B195" i="51"/>
  <c r="B196" i="51"/>
  <c r="B197" i="51"/>
  <c r="B198" i="51"/>
  <c r="B199" i="51"/>
  <c r="B200" i="51"/>
  <c r="B201" i="51"/>
  <c r="B202" i="51"/>
  <c r="B203" i="51"/>
  <c r="B204" i="51"/>
  <c r="B205" i="51"/>
  <c r="B206" i="51"/>
  <c r="B207" i="51"/>
  <c r="B208" i="51"/>
  <c r="B209" i="51"/>
  <c r="B10" i="51"/>
  <c r="C2" i="52" a="1"/>
  <c r="C2" i="52" s="1"/>
  <c r="A2" i="34" a="1"/>
  <c r="A2" i="34" s="1"/>
  <c r="C28" i="63" l="1"/>
  <c r="F28" i="63" s="1"/>
  <c r="V28" i="63" s="1"/>
  <c r="AF28" i="63" s="1"/>
  <c r="A28" i="63"/>
  <c r="E28" i="63" s="1"/>
  <c r="AT28" i="63" s="1"/>
  <c r="C27" i="63"/>
  <c r="F27" i="63" s="1"/>
  <c r="AQ27" i="63" s="1"/>
  <c r="A27" i="63"/>
  <c r="E27" i="63" s="1"/>
  <c r="C26" i="63"/>
  <c r="F26" i="63" s="1"/>
  <c r="AP26" i="63" s="1"/>
  <c r="X26" i="63"/>
  <c r="AN26" i="63"/>
  <c r="AT26" i="63"/>
  <c r="W26" i="63"/>
  <c r="W28" i="63"/>
  <c r="Z27" i="63"/>
  <c r="AR27" i="63"/>
  <c r="V27" i="63"/>
  <c r="AF27" i="63" s="1"/>
  <c r="AP27" i="63"/>
  <c r="Z26" i="63"/>
  <c r="AR26" i="63"/>
  <c r="V26" i="63"/>
  <c r="AF26" i="63" s="1"/>
  <c r="AM26" i="63"/>
  <c r="AO26" i="63"/>
  <c r="Z28" i="63"/>
  <c r="H26" i="63"/>
  <c r="AU28" i="63"/>
  <c r="D180" i="50"/>
  <c r="D174" i="50"/>
  <c r="D166" i="50"/>
  <c r="D158" i="50"/>
  <c r="C89" i="63"/>
  <c r="C113" i="63"/>
  <c r="C137" i="63"/>
  <c r="C177" i="63"/>
  <c r="C182" i="50"/>
  <c r="C180" i="50"/>
  <c r="C178" i="50"/>
  <c r="C176" i="50"/>
  <c r="C174" i="50"/>
  <c r="C172" i="50"/>
  <c r="C170" i="50"/>
  <c r="C168" i="50"/>
  <c r="C166" i="50"/>
  <c r="C164" i="50"/>
  <c r="C162" i="50"/>
  <c r="C160" i="50"/>
  <c r="C158" i="50"/>
  <c r="C84" i="63"/>
  <c r="C92" i="63"/>
  <c r="C100" i="63"/>
  <c r="C108" i="63"/>
  <c r="C116" i="63"/>
  <c r="C124" i="63"/>
  <c r="C132" i="63"/>
  <c r="C140" i="63"/>
  <c r="C148" i="63"/>
  <c r="C156" i="63"/>
  <c r="C164" i="63"/>
  <c r="C172" i="63"/>
  <c r="C180" i="63"/>
  <c r="D182" i="50"/>
  <c r="D178" i="50"/>
  <c r="D170" i="50"/>
  <c r="D164" i="50"/>
  <c r="D162" i="50"/>
  <c r="D160" i="50"/>
  <c r="C97" i="63"/>
  <c r="C105" i="63"/>
  <c r="C121" i="63"/>
  <c r="C129" i="63"/>
  <c r="C145" i="63"/>
  <c r="C153" i="63"/>
  <c r="C161" i="63"/>
  <c r="C169" i="63"/>
  <c r="C87" i="63"/>
  <c r="C95" i="63"/>
  <c r="C103" i="63"/>
  <c r="C111" i="63"/>
  <c r="C119" i="63"/>
  <c r="C127" i="63"/>
  <c r="C135" i="63"/>
  <c r="C143" i="63"/>
  <c r="C151" i="63"/>
  <c r="C159" i="63"/>
  <c r="C167" i="63"/>
  <c r="C175" i="63"/>
  <c r="D176" i="50"/>
  <c r="C98" i="63"/>
  <c r="C114" i="63"/>
  <c r="C122" i="63"/>
  <c r="C130" i="63"/>
  <c r="C138" i="63"/>
  <c r="C146" i="63"/>
  <c r="C154" i="63"/>
  <c r="C162" i="63"/>
  <c r="C170" i="63"/>
  <c r="C178" i="63"/>
  <c r="C85" i="63"/>
  <c r="C93" i="63"/>
  <c r="C101" i="63"/>
  <c r="C109" i="63"/>
  <c r="C117" i="63"/>
  <c r="C125" i="63"/>
  <c r="C133" i="63"/>
  <c r="C141" i="63"/>
  <c r="C149" i="63"/>
  <c r="C157" i="63"/>
  <c r="C165" i="63"/>
  <c r="C173" i="63"/>
  <c r="C181" i="63"/>
  <c r="D172" i="50"/>
  <c r="C90" i="63"/>
  <c r="D181" i="50"/>
  <c r="D177" i="50"/>
  <c r="D173" i="50"/>
  <c r="D169" i="50"/>
  <c r="D165" i="50"/>
  <c r="D163" i="50"/>
  <c r="D161" i="50"/>
  <c r="C181" i="50"/>
  <c r="C179" i="50"/>
  <c r="C177" i="50"/>
  <c r="C175" i="50"/>
  <c r="C173" i="50"/>
  <c r="C171" i="50"/>
  <c r="C169" i="50"/>
  <c r="C167" i="50"/>
  <c r="C165" i="50"/>
  <c r="C163" i="50"/>
  <c r="C161" i="50"/>
  <c r="C159" i="50"/>
  <c r="C88" i="63"/>
  <c r="C96" i="63"/>
  <c r="C104" i="63"/>
  <c r="C112" i="63"/>
  <c r="C120" i="63"/>
  <c r="C128" i="63"/>
  <c r="C136" i="63"/>
  <c r="C144" i="63"/>
  <c r="C152" i="63"/>
  <c r="C160" i="63"/>
  <c r="C168" i="63"/>
  <c r="C176" i="63"/>
  <c r="D168" i="50"/>
  <c r="C106" i="63"/>
  <c r="D179" i="50"/>
  <c r="D175" i="50"/>
  <c r="D171" i="50"/>
  <c r="D167" i="50"/>
  <c r="D159" i="50"/>
  <c r="C83" i="63"/>
  <c r="C91" i="63"/>
  <c r="C99" i="63"/>
  <c r="C107" i="63"/>
  <c r="C115" i="63"/>
  <c r="C123" i="63"/>
  <c r="C131" i="63"/>
  <c r="C139" i="63"/>
  <c r="C147" i="63"/>
  <c r="C155" i="63"/>
  <c r="C163" i="63"/>
  <c r="C171" i="63"/>
  <c r="C3" i="52"/>
  <c r="C86" i="63"/>
  <c r="C94" i="63"/>
  <c r="C102" i="63"/>
  <c r="C110" i="63"/>
  <c r="C118" i="63"/>
  <c r="C126" i="63"/>
  <c r="C134" i="63"/>
  <c r="C142" i="63"/>
  <c r="C150" i="63"/>
  <c r="C158" i="63"/>
  <c r="C166" i="63"/>
  <c r="C174" i="63"/>
  <c r="C182" i="63"/>
  <c r="E124" i="50"/>
  <c r="E153" i="50"/>
  <c r="E145" i="50"/>
  <c r="E137" i="50"/>
  <c r="E129" i="50"/>
  <c r="E182" i="50"/>
  <c r="E174" i="50"/>
  <c r="E166" i="50"/>
  <c r="E158" i="50"/>
  <c r="C19" i="63"/>
  <c r="F19" i="63" s="1"/>
  <c r="A23" i="63"/>
  <c r="C25" i="63"/>
  <c r="B58" i="63" s="1"/>
  <c r="E148" i="50"/>
  <c r="E179" i="50"/>
  <c r="C22" i="63"/>
  <c r="F22" i="63" s="1"/>
  <c r="AP22" i="63" s="1"/>
  <c r="E150" i="50"/>
  <c r="E142" i="50"/>
  <c r="E134" i="50"/>
  <c r="E126" i="50"/>
  <c r="E177" i="50"/>
  <c r="E169" i="50"/>
  <c r="E161" i="50"/>
  <c r="A20" i="63"/>
  <c r="C23" i="63"/>
  <c r="E140" i="50"/>
  <c r="E171" i="50"/>
  <c r="A19" i="63"/>
  <c r="E155" i="50"/>
  <c r="E147" i="50"/>
  <c r="E139" i="50"/>
  <c r="E131" i="50"/>
  <c r="E123" i="50"/>
  <c r="E180" i="50"/>
  <c r="E172" i="50"/>
  <c r="E164" i="50"/>
  <c r="C20" i="63"/>
  <c r="F20" i="63" s="1"/>
  <c r="AQ20" i="63" s="1"/>
  <c r="E156" i="50"/>
  <c r="E132" i="50"/>
  <c r="A25" i="63"/>
  <c r="E152" i="50"/>
  <c r="E144" i="50"/>
  <c r="E136" i="50"/>
  <c r="E128" i="50"/>
  <c r="E175" i="50"/>
  <c r="E167" i="50"/>
  <c r="E159" i="50"/>
  <c r="A21" i="63"/>
  <c r="C54" i="63" s="1"/>
  <c r="A24" i="63"/>
  <c r="C57" i="63" s="1"/>
  <c r="E163" i="50"/>
  <c r="E157" i="50"/>
  <c r="E149" i="50"/>
  <c r="E141" i="50"/>
  <c r="E133" i="50"/>
  <c r="E125" i="50"/>
  <c r="E178" i="50"/>
  <c r="E170" i="50"/>
  <c r="E162" i="50"/>
  <c r="C21" i="63"/>
  <c r="F21" i="63" s="1"/>
  <c r="V21" i="63" s="1"/>
  <c r="AF21" i="63" s="1"/>
  <c r="C24" i="63"/>
  <c r="F24" i="63" s="1"/>
  <c r="Z24" i="63" s="1"/>
  <c r="A3" i="34"/>
  <c r="D26" i="50"/>
  <c r="C28" i="50"/>
  <c r="A27" i="50"/>
  <c r="A25" i="50"/>
  <c r="D28" i="50"/>
  <c r="B25" i="50"/>
  <c r="B27" i="50"/>
  <c r="C25" i="50"/>
  <c r="C27" i="50"/>
  <c r="D25" i="50"/>
  <c r="D27" i="50"/>
  <c r="B26" i="50"/>
  <c r="A28" i="50"/>
  <c r="A26" i="50"/>
  <c r="C26" i="50"/>
  <c r="B28" i="50"/>
  <c r="E154" i="50"/>
  <c r="E146" i="50"/>
  <c r="E138" i="50"/>
  <c r="E130" i="50"/>
  <c r="E181" i="50"/>
  <c r="E173" i="50"/>
  <c r="E165" i="50"/>
  <c r="E151" i="50"/>
  <c r="E143" i="50"/>
  <c r="E135" i="50"/>
  <c r="E127" i="50"/>
  <c r="E176" i="50"/>
  <c r="E168" i="50"/>
  <c r="E160" i="50"/>
  <c r="A22" i="63"/>
  <c r="C55" i="63" s="1"/>
  <c r="B69" i="63"/>
  <c r="B73" i="63"/>
  <c r="B59" i="63"/>
  <c r="D142" i="50"/>
  <c r="D148" i="50"/>
  <c r="C142" i="50"/>
  <c r="C136" i="50"/>
  <c r="D128" i="50"/>
  <c r="C125" i="50"/>
  <c r="D154" i="50"/>
  <c r="D151" i="50"/>
  <c r="C148" i="50"/>
  <c r="D140" i="50"/>
  <c r="D137" i="50"/>
  <c r="D134" i="50"/>
  <c r="D131" i="50"/>
  <c r="C128" i="50"/>
  <c r="D123" i="50"/>
  <c r="C150" i="50"/>
  <c r="D125" i="50"/>
  <c r="D157" i="50"/>
  <c r="C151" i="50"/>
  <c r="D143" i="50"/>
  <c r="C137" i="50"/>
  <c r="C134" i="50"/>
  <c r="C131" i="50"/>
  <c r="D126" i="50"/>
  <c r="C123" i="50"/>
  <c r="D156" i="50"/>
  <c r="C133" i="50"/>
  <c r="C156" i="50"/>
  <c r="D146" i="50"/>
  <c r="C157" i="50"/>
  <c r="D149" i="50"/>
  <c r="C146" i="50"/>
  <c r="C143" i="50"/>
  <c r="D132" i="50"/>
  <c r="D129" i="50"/>
  <c r="C126" i="50"/>
  <c r="D145" i="50"/>
  <c r="D136" i="50"/>
  <c r="C130" i="50"/>
  <c r="C145" i="50"/>
  <c r="C154" i="50"/>
  <c r="C140" i="50"/>
  <c r="D155" i="50"/>
  <c r="D152" i="50"/>
  <c r="C149" i="50"/>
  <c r="D141" i="50"/>
  <c r="D138" i="50"/>
  <c r="D135" i="50"/>
  <c r="C132" i="50"/>
  <c r="C129" i="50"/>
  <c r="D124" i="50"/>
  <c r="C153" i="50"/>
  <c r="C155" i="50"/>
  <c r="C152" i="50"/>
  <c r="D147" i="50"/>
  <c r="D144" i="50"/>
  <c r="C141" i="50"/>
  <c r="C138" i="50"/>
  <c r="C135" i="50"/>
  <c r="D127" i="50"/>
  <c r="C124" i="50"/>
  <c r="C139" i="50"/>
  <c r="D153" i="50"/>
  <c r="D150" i="50"/>
  <c r="C147" i="50"/>
  <c r="C144" i="50"/>
  <c r="D139" i="50"/>
  <c r="D133" i="50"/>
  <c r="D130" i="50"/>
  <c r="C127" i="50"/>
  <c r="AN27" i="63" l="1"/>
  <c r="X27" i="63"/>
  <c r="AO28" i="63"/>
  <c r="G26" i="63"/>
  <c r="BD26" i="63" s="1"/>
  <c r="BK26" i="63" s="1"/>
  <c r="AU27" i="63"/>
  <c r="AV27" i="63" s="1"/>
  <c r="AN28" i="63"/>
  <c r="AR28" i="63"/>
  <c r="AS26" i="63"/>
  <c r="AM27" i="63"/>
  <c r="G27" i="63"/>
  <c r="BD27" i="63" s="1"/>
  <c r="BF27" i="63" s="1"/>
  <c r="AS28" i="63"/>
  <c r="H28" i="63"/>
  <c r="AQ28" i="63"/>
  <c r="AQ26" i="63"/>
  <c r="AS27" i="63"/>
  <c r="X28" i="63"/>
  <c r="H27" i="63"/>
  <c r="AU26" i="63"/>
  <c r="AY26" i="63" s="1"/>
  <c r="AO27" i="63"/>
  <c r="AM28" i="63"/>
  <c r="G28" i="63"/>
  <c r="BD28" i="63" s="1"/>
  <c r="AP28" i="63"/>
  <c r="AT27" i="63"/>
  <c r="W27" i="63"/>
  <c r="AE27" i="63" s="1"/>
  <c r="AI28" i="63"/>
  <c r="AJ28" i="63"/>
  <c r="AK28" i="63"/>
  <c r="AG28" i="63"/>
  <c r="AH28" i="63"/>
  <c r="AA28" i="63"/>
  <c r="AB28" i="63"/>
  <c r="AC28" i="63"/>
  <c r="AD28" i="63"/>
  <c r="AE28" i="63"/>
  <c r="BG27" i="63"/>
  <c r="BE27" i="63"/>
  <c r="BH27" i="63"/>
  <c r="BI27" i="63"/>
  <c r="BJ27" i="63"/>
  <c r="BK27" i="63"/>
  <c r="AA26" i="63"/>
  <c r="AB26" i="63"/>
  <c r="AC26" i="63"/>
  <c r="AD26" i="63"/>
  <c r="AE26" i="63"/>
  <c r="AX26" i="63"/>
  <c r="AV26" i="63"/>
  <c r="AZ26" i="63"/>
  <c r="BA26" i="63"/>
  <c r="BB26" i="63"/>
  <c r="BC26" i="63"/>
  <c r="AW26" i="63"/>
  <c r="AA27" i="63"/>
  <c r="AB27" i="63"/>
  <c r="AC27" i="63"/>
  <c r="AD27" i="63"/>
  <c r="AZ28" i="63"/>
  <c r="BA28" i="63"/>
  <c r="BB28" i="63"/>
  <c r="BC28" i="63"/>
  <c r="AV28" i="63"/>
  <c r="AW28" i="63"/>
  <c r="AX28" i="63"/>
  <c r="AY28" i="63"/>
  <c r="AG26" i="63"/>
  <c r="AH26" i="63"/>
  <c r="AI26" i="63"/>
  <c r="AJ26" i="63"/>
  <c r="AK26" i="63"/>
  <c r="AH27" i="63"/>
  <c r="AI27" i="63"/>
  <c r="AJ27" i="63"/>
  <c r="AG27" i="63"/>
  <c r="BF26" i="63"/>
  <c r="BG26" i="63"/>
  <c r="BH26" i="63"/>
  <c r="BI26" i="63"/>
  <c r="BJ26" i="63"/>
  <c r="AY27" i="63"/>
  <c r="AZ27" i="63"/>
  <c r="BA27" i="63"/>
  <c r="AW27" i="63"/>
  <c r="BB27" i="63"/>
  <c r="BC27" i="63"/>
  <c r="AX27" i="63"/>
  <c r="Z21" i="63"/>
  <c r="AD21" i="63" s="1"/>
  <c r="B55" i="63"/>
  <c r="B66" i="63"/>
  <c r="B52" i="63"/>
  <c r="AQ22" i="63"/>
  <c r="AR21" i="63"/>
  <c r="V22" i="63"/>
  <c r="AF22" i="63" s="1"/>
  <c r="AJ22" i="63" s="1"/>
  <c r="AR22" i="63"/>
  <c r="AP21" i="63"/>
  <c r="B54" i="63"/>
  <c r="G22" i="63"/>
  <c r="BD22" i="63" s="1"/>
  <c r="G21" i="63"/>
  <c r="BD21" i="63" s="1"/>
  <c r="BJ21" i="63" s="1"/>
  <c r="B71" i="63"/>
  <c r="AM22" i="63"/>
  <c r="B68" i="63"/>
  <c r="AQ21" i="63"/>
  <c r="AM21" i="63"/>
  <c r="AU21" i="63"/>
  <c r="AZ21" i="63" s="1"/>
  <c r="AR20" i="63"/>
  <c r="AU22" i="63"/>
  <c r="AZ22" i="63" s="1"/>
  <c r="Z22" i="63"/>
  <c r="AB22" i="63" s="1"/>
  <c r="AM24" i="63"/>
  <c r="AM20" i="63"/>
  <c r="G24" i="63"/>
  <c r="BD24" i="63" s="1"/>
  <c r="AQ24" i="63"/>
  <c r="Z20" i="63"/>
  <c r="AB20" i="63" s="1"/>
  <c r="AP20" i="63"/>
  <c r="B57" i="63"/>
  <c r="AR24" i="63"/>
  <c r="AU20" i="63"/>
  <c r="AV20" i="63" s="1"/>
  <c r="AU24" i="63"/>
  <c r="V20" i="63"/>
  <c r="AF20" i="63" s="1"/>
  <c r="B61" i="63"/>
  <c r="B53" i="63"/>
  <c r="AP24" i="63"/>
  <c r="G20" i="63"/>
  <c r="BD20" i="63" s="1"/>
  <c r="BJ20" i="63" s="1"/>
  <c r="V24" i="63"/>
  <c r="AF24" i="63" s="1"/>
  <c r="AH24" i="63" s="1"/>
  <c r="F26" i="50"/>
  <c r="AM26" i="50" s="1"/>
  <c r="B75" i="63"/>
  <c r="B67" i="63"/>
  <c r="H27" i="50"/>
  <c r="E22" i="63"/>
  <c r="X22" i="63" s="1"/>
  <c r="H22" i="63"/>
  <c r="H28" i="50"/>
  <c r="E28" i="50"/>
  <c r="E27" i="50"/>
  <c r="F28" i="50"/>
  <c r="H25" i="50"/>
  <c r="E25" i="50"/>
  <c r="F27" i="50"/>
  <c r="C52" i="63"/>
  <c r="E19" i="63"/>
  <c r="H19" i="63"/>
  <c r="B72" i="63"/>
  <c r="F25" i="63"/>
  <c r="E26" i="50"/>
  <c r="H26" i="50"/>
  <c r="F25" i="50"/>
  <c r="C56" i="63"/>
  <c r="H23" i="63"/>
  <c r="E23" i="63"/>
  <c r="B74" i="63"/>
  <c r="C59" i="63"/>
  <c r="C60" i="63"/>
  <c r="B60" i="63"/>
  <c r="H24" i="63"/>
  <c r="E24" i="63"/>
  <c r="B70" i="63"/>
  <c r="F23" i="63"/>
  <c r="Z23" i="63" s="1"/>
  <c r="B56" i="63"/>
  <c r="C61" i="63"/>
  <c r="E21" i="63"/>
  <c r="H21" i="63"/>
  <c r="C58" i="63"/>
  <c r="H25" i="63"/>
  <c r="E25" i="63"/>
  <c r="C53" i="63"/>
  <c r="E20" i="63"/>
  <c r="H20" i="63"/>
  <c r="AB24" i="63"/>
  <c r="AP19" i="63"/>
  <c r="AM19" i="63"/>
  <c r="Z19" i="63"/>
  <c r="V19" i="63"/>
  <c r="AQ19" i="63"/>
  <c r="AU19" i="63"/>
  <c r="G19" i="63"/>
  <c r="AR19" i="63"/>
  <c r="AJ21" i="63"/>
  <c r="AH21" i="63"/>
  <c r="E84" i="50"/>
  <c r="E85" i="50"/>
  <c r="E86" i="50"/>
  <c r="E87" i="50"/>
  <c r="E88" i="50"/>
  <c r="E89" i="50"/>
  <c r="E90" i="50"/>
  <c r="E91" i="50"/>
  <c r="E92" i="50"/>
  <c r="E93" i="50"/>
  <c r="E94" i="50"/>
  <c r="E95" i="50"/>
  <c r="E96" i="50"/>
  <c r="E97" i="50"/>
  <c r="E98" i="50"/>
  <c r="E99" i="50"/>
  <c r="E100" i="50"/>
  <c r="E101" i="50"/>
  <c r="E102" i="50"/>
  <c r="E103" i="50"/>
  <c r="E104" i="50"/>
  <c r="E105" i="50"/>
  <c r="E106" i="50"/>
  <c r="E107" i="50"/>
  <c r="E108" i="50"/>
  <c r="E109" i="50"/>
  <c r="E110" i="50"/>
  <c r="E111" i="50"/>
  <c r="E112" i="50"/>
  <c r="E113" i="50"/>
  <c r="E114" i="50"/>
  <c r="E115" i="50"/>
  <c r="E116" i="50"/>
  <c r="E117" i="50"/>
  <c r="E118" i="50"/>
  <c r="E119" i="50"/>
  <c r="E120" i="50"/>
  <c r="E121" i="50"/>
  <c r="E122" i="50"/>
  <c r="E83" i="50"/>
  <c r="D104" i="50"/>
  <c r="C98" i="50"/>
  <c r="C116" i="50"/>
  <c r="C85" i="50"/>
  <c r="C106" i="50"/>
  <c r="D102" i="50"/>
  <c r="D99" i="50"/>
  <c r="C83" i="50"/>
  <c r="C118" i="50"/>
  <c r="D100" i="50"/>
  <c r="C87" i="50"/>
  <c r="D120" i="50"/>
  <c r="C89" i="50"/>
  <c r="D90" i="50"/>
  <c r="C114" i="50"/>
  <c r="C102" i="50"/>
  <c r="D107" i="50"/>
  <c r="D108" i="50"/>
  <c r="D93" i="50"/>
  <c r="D85" i="50"/>
  <c r="C115" i="50"/>
  <c r="D119" i="50"/>
  <c r="C97" i="50"/>
  <c r="D110" i="50"/>
  <c r="D98" i="50"/>
  <c r="C122" i="50"/>
  <c r="D115" i="50"/>
  <c r="D116" i="50"/>
  <c r="D117" i="50"/>
  <c r="D111" i="50"/>
  <c r="C86" i="50"/>
  <c r="C95" i="50"/>
  <c r="D106" i="50"/>
  <c r="C109" i="50"/>
  <c r="D91" i="50"/>
  <c r="D121" i="50"/>
  <c r="C88" i="50"/>
  <c r="C103" i="50"/>
  <c r="C110" i="50"/>
  <c r="D101" i="50"/>
  <c r="C84" i="50"/>
  <c r="D87" i="50"/>
  <c r="C111" i="50"/>
  <c r="C104" i="50"/>
  <c r="D89" i="50"/>
  <c r="C113" i="50"/>
  <c r="D114" i="50"/>
  <c r="D109" i="50"/>
  <c r="C91" i="50"/>
  <c r="C101" i="50"/>
  <c r="C92" i="50"/>
  <c r="D113" i="50"/>
  <c r="D92" i="50"/>
  <c r="D112" i="50"/>
  <c r="C96" i="50"/>
  <c r="C105" i="50"/>
  <c r="D83" i="50"/>
  <c r="D95" i="50"/>
  <c r="C119" i="50"/>
  <c r="D88" i="50"/>
  <c r="C112" i="50"/>
  <c r="D97" i="50"/>
  <c r="C121" i="50"/>
  <c r="D122" i="50"/>
  <c r="C93" i="50"/>
  <c r="C99" i="50"/>
  <c r="C100" i="50"/>
  <c r="D86" i="50"/>
  <c r="C94" i="50"/>
  <c r="D103" i="50"/>
  <c r="D96" i="50"/>
  <c r="C120" i="50"/>
  <c r="D105" i="50"/>
  <c r="C90" i="50"/>
  <c r="C117" i="50"/>
  <c r="C107" i="50"/>
  <c r="D94" i="50"/>
  <c r="D84" i="50"/>
  <c r="C108" i="50"/>
  <c r="D118" i="50"/>
  <c r="A20" i="50"/>
  <c r="A23" i="50"/>
  <c r="B22" i="50"/>
  <c r="E61" i="50"/>
  <c r="D19" i="50"/>
  <c r="A19" i="50"/>
  <c r="D22" i="50"/>
  <c r="D24" i="50"/>
  <c r="C61" i="50"/>
  <c r="A22" i="50"/>
  <c r="D23" i="50"/>
  <c r="C21" i="50"/>
  <c r="C20" i="50"/>
  <c r="C22" i="50"/>
  <c r="B20" i="50"/>
  <c r="C23" i="50"/>
  <c r="C19" i="50"/>
  <c r="B21" i="50"/>
  <c r="B24" i="50"/>
  <c r="D61" i="50"/>
  <c r="D21" i="50"/>
  <c r="B19" i="50"/>
  <c r="C24" i="50"/>
  <c r="A21" i="50"/>
  <c r="B61" i="50"/>
  <c r="A24" i="50"/>
  <c r="B23" i="50"/>
  <c r="D20" i="50"/>
  <c r="I64" i="50"/>
  <c r="L81" i="50" s="1"/>
  <c r="H64" i="50"/>
  <c r="K81" i="50" s="1"/>
  <c r="G64" i="50"/>
  <c r="J81" i="50" s="1"/>
  <c r="F64" i="50"/>
  <c r="I81" i="50" s="1"/>
  <c r="E64" i="50"/>
  <c r="H81" i="50" s="1"/>
  <c r="D64" i="50"/>
  <c r="G81" i="50" s="1"/>
  <c r="C64" i="50"/>
  <c r="F81" i="50" s="1"/>
  <c r="BG28" i="63" l="1"/>
  <c r="BH28" i="63"/>
  <c r="BI28" i="63"/>
  <c r="BJ28" i="63"/>
  <c r="BK28" i="63"/>
  <c r="BE28" i="63"/>
  <c r="BF28" i="63"/>
  <c r="BE26" i="63"/>
  <c r="AK27" i="63"/>
  <c r="AO19" i="63"/>
  <c r="DH26" i="63"/>
  <c r="DH27" i="63"/>
  <c r="DH28" i="63"/>
  <c r="AB21" i="63"/>
  <c r="AA21" i="63"/>
  <c r="AA22" i="63"/>
  <c r="AO22" i="63"/>
  <c r="BF22" i="63"/>
  <c r="AS22" i="63"/>
  <c r="AN22" i="63"/>
  <c r="AY21" i="63"/>
  <c r="W22" i="63"/>
  <c r="AK22" i="63" s="1"/>
  <c r="AV21" i="63"/>
  <c r="BH22" i="63"/>
  <c r="AC22" i="63"/>
  <c r="AT22" i="63"/>
  <c r="AI22" i="63"/>
  <c r="AD22" i="63"/>
  <c r="BA20" i="63"/>
  <c r="AH22" i="63"/>
  <c r="AG22" i="63"/>
  <c r="AG24" i="63"/>
  <c r="AR26" i="50"/>
  <c r="Z26" i="50"/>
  <c r="AD24" i="63"/>
  <c r="AJ24" i="63"/>
  <c r="AP26" i="50"/>
  <c r="BK20" i="63"/>
  <c r="G26" i="50"/>
  <c r="BD26" i="50" s="1"/>
  <c r="BH26" i="50" s="1"/>
  <c r="BE20" i="63"/>
  <c r="BE21" i="63"/>
  <c r="AQ26" i="50"/>
  <c r="BI20" i="63"/>
  <c r="BA22" i="63"/>
  <c r="AY22" i="63"/>
  <c r="V26" i="50"/>
  <c r="AF26" i="50" s="1"/>
  <c r="AG26" i="50" s="1"/>
  <c r="AU26" i="50"/>
  <c r="BB26" i="50" s="1"/>
  <c r="AS26" i="50"/>
  <c r="AG20" i="63"/>
  <c r="BG24" i="63"/>
  <c r="BK22" i="63"/>
  <c r="AW24" i="63"/>
  <c r="AX24" i="63"/>
  <c r="G23" i="63"/>
  <c r="BD23" i="63" s="1"/>
  <c r="BJ23" i="63" s="1"/>
  <c r="BG21" i="63"/>
  <c r="BG22" i="63"/>
  <c r="BJ22" i="63"/>
  <c r="BE22" i="63"/>
  <c r="BA21" i="63"/>
  <c r="BI22" i="63"/>
  <c r="AY20" i="63"/>
  <c r="AZ20" i="63"/>
  <c r="AX20" i="63"/>
  <c r="AX21" i="63"/>
  <c r="AY24" i="63"/>
  <c r="AG21" i="63"/>
  <c r="AW21" i="63"/>
  <c r="AX22" i="63"/>
  <c r="AI21" i="63"/>
  <c r="BH20" i="63"/>
  <c r="BI21" i="63"/>
  <c r="BB22" i="63"/>
  <c r="AZ24" i="63"/>
  <c r="BC22" i="63"/>
  <c r="BC24" i="63"/>
  <c r="V23" i="63"/>
  <c r="AF23" i="63" s="1"/>
  <c r="AI23" i="63" s="1"/>
  <c r="AV22" i="63"/>
  <c r="BA24" i="63"/>
  <c r="AQ23" i="63"/>
  <c r="BH21" i="63"/>
  <c r="AW22" i="63"/>
  <c r="AV24" i="63"/>
  <c r="W20" i="63"/>
  <c r="AK20" i="63" s="1"/>
  <c r="BH24" i="63"/>
  <c r="AC24" i="63"/>
  <c r="BI24" i="63"/>
  <c r="BJ24" i="63"/>
  <c r="AA24" i="63"/>
  <c r="AJ20" i="63"/>
  <c r="AI24" i="63"/>
  <c r="BK24" i="63"/>
  <c r="AH20" i="63"/>
  <c r="BE24" i="63"/>
  <c r="BB24" i="63"/>
  <c r="AI20" i="63"/>
  <c r="AM23" i="63"/>
  <c r="BF24" i="63"/>
  <c r="AD20" i="63"/>
  <c r="AS19" i="63"/>
  <c r="AO26" i="50"/>
  <c r="AS23" i="63"/>
  <c r="F29" i="63"/>
  <c r="AR23" i="63"/>
  <c r="X20" i="63"/>
  <c r="AU23" i="63"/>
  <c r="AY23" i="63" s="1"/>
  <c r="AT20" i="63"/>
  <c r="BB21" i="63"/>
  <c r="AW20" i="63"/>
  <c r="AA20" i="63"/>
  <c r="BK21" i="63"/>
  <c r="H29" i="63"/>
  <c r="AO23" i="63"/>
  <c r="AN20" i="63"/>
  <c r="AC20" i="63"/>
  <c r="AP23" i="63"/>
  <c r="BG20" i="63"/>
  <c r="BC21" i="63"/>
  <c r="BF20" i="63"/>
  <c r="BB20" i="63"/>
  <c r="BC20" i="63"/>
  <c r="AL128" i="63"/>
  <c r="AL127" i="63" s="1"/>
  <c r="X25" i="50"/>
  <c r="AT25" i="50"/>
  <c r="W25" i="50"/>
  <c r="AN25" i="50"/>
  <c r="AC21" i="63"/>
  <c r="DH25" i="63"/>
  <c r="X25" i="63"/>
  <c r="W25" i="63"/>
  <c r="AT25" i="63"/>
  <c r="AN25" i="63"/>
  <c r="DH19" i="63"/>
  <c r="X19" i="63"/>
  <c r="AT19" i="63"/>
  <c r="AN19" i="63"/>
  <c r="W19" i="63"/>
  <c r="AE19" i="63" s="1"/>
  <c r="AU128" i="63"/>
  <c r="AU127" i="63" s="1"/>
  <c r="AU126" i="63" s="1"/>
  <c r="AU125" i="63" s="1"/>
  <c r="AU124" i="63" s="1"/>
  <c r="AU123" i="63" s="1"/>
  <c r="AU122" i="63" s="1"/>
  <c r="AU121" i="63" s="1"/>
  <c r="AU120" i="63" s="1"/>
  <c r="AU119" i="63" s="1"/>
  <c r="AU118" i="63" s="1"/>
  <c r="AU117" i="63" s="1"/>
  <c r="AU116" i="63" s="1"/>
  <c r="AU115" i="63" s="1"/>
  <c r="AU114" i="63" s="1"/>
  <c r="AU113" i="63" s="1"/>
  <c r="AU112" i="63" s="1"/>
  <c r="AU111" i="63" s="1"/>
  <c r="AU110" i="63" s="1"/>
  <c r="AU109" i="63" s="1"/>
  <c r="AU108" i="63" s="1"/>
  <c r="AU107" i="63" s="1"/>
  <c r="AU106" i="63" s="1"/>
  <c r="AU105" i="63" s="1"/>
  <c r="AU104" i="63" s="1"/>
  <c r="AU103" i="63" s="1"/>
  <c r="AU102" i="63" s="1"/>
  <c r="AU101" i="63" s="1"/>
  <c r="AU100" i="63" s="1"/>
  <c r="AU99" i="63" s="1"/>
  <c r="AU98" i="63" s="1"/>
  <c r="AU97" i="63" s="1"/>
  <c r="AU96" i="63" s="1"/>
  <c r="AU95" i="63" s="1"/>
  <c r="AU94" i="63" s="1"/>
  <c r="AU93" i="63" s="1"/>
  <c r="AU92" i="63" s="1"/>
  <c r="AU91" i="63" s="1"/>
  <c r="AU90" i="63" s="1"/>
  <c r="AU89" i="63" s="1"/>
  <c r="AU88" i="63" s="1"/>
  <c r="AU87" i="63" s="1"/>
  <c r="AU86" i="63" s="1"/>
  <c r="AU85" i="63" s="1"/>
  <c r="AU84" i="63" s="1"/>
  <c r="AU83" i="63" s="1"/>
  <c r="AU82" i="63" s="1"/>
  <c r="AU81" i="63" s="1"/>
  <c r="AU80" i="63" s="1"/>
  <c r="AU79" i="63" s="1"/>
  <c r="AN26" i="50"/>
  <c r="W26" i="50"/>
  <c r="AT26" i="50"/>
  <c r="X26" i="50"/>
  <c r="DH22" i="63"/>
  <c r="DH24" i="63"/>
  <c r="AT24" i="63"/>
  <c r="AN24" i="63"/>
  <c r="X24" i="63"/>
  <c r="W24" i="63"/>
  <c r="AO24" i="63"/>
  <c r="T49" i="63"/>
  <c r="AS24" i="63"/>
  <c r="AO28" i="50"/>
  <c r="AS28" i="50"/>
  <c r="AQ28" i="50"/>
  <c r="G28" i="50"/>
  <c r="BD28" i="50" s="1"/>
  <c r="AR28" i="50"/>
  <c r="AU28" i="50"/>
  <c r="AP28" i="50"/>
  <c r="V28" i="50"/>
  <c r="AF28" i="50" s="1"/>
  <c r="Z28" i="50"/>
  <c r="AM28" i="50"/>
  <c r="AN28" i="50"/>
  <c r="W28" i="50"/>
  <c r="X28" i="50"/>
  <c r="AT28" i="50"/>
  <c r="AN27" i="50"/>
  <c r="AT27" i="50"/>
  <c r="X27" i="50"/>
  <c r="W27" i="50"/>
  <c r="BF21" i="63"/>
  <c r="DH21" i="63"/>
  <c r="AN21" i="63"/>
  <c r="AT21" i="63"/>
  <c r="AS21" i="63"/>
  <c r="W21" i="63"/>
  <c r="X21" i="63"/>
  <c r="AO21" i="63"/>
  <c r="AR25" i="63"/>
  <c r="AS25" i="63"/>
  <c r="AM25" i="63"/>
  <c r="G25" i="63"/>
  <c r="BD25" i="63" s="1"/>
  <c r="AQ25" i="63"/>
  <c r="Z25" i="63"/>
  <c r="Z32" i="63" s="1"/>
  <c r="AP25" i="63"/>
  <c r="AO25" i="63"/>
  <c r="V25" i="63"/>
  <c r="AF25" i="63" s="1"/>
  <c r="AU25" i="63"/>
  <c r="G27" i="50"/>
  <c r="BD27" i="50" s="1"/>
  <c r="AR27" i="50"/>
  <c r="V27" i="50"/>
  <c r="AF27" i="50" s="1"/>
  <c r="AU27" i="50"/>
  <c r="AO27" i="50"/>
  <c r="AP27" i="50"/>
  <c r="AS27" i="50"/>
  <c r="AQ27" i="50"/>
  <c r="Z27" i="50"/>
  <c r="AM27" i="50"/>
  <c r="BC26" i="50"/>
  <c r="AW26" i="50"/>
  <c r="E29" i="63"/>
  <c r="DH20" i="63"/>
  <c r="AS20" i="63"/>
  <c r="AO20" i="63"/>
  <c r="DH23" i="63"/>
  <c r="AT23" i="63"/>
  <c r="W23" i="63"/>
  <c r="AE23" i="63" s="1"/>
  <c r="AN23" i="63"/>
  <c r="X23" i="63"/>
  <c r="Z25" i="50"/>
  <c r="AU25" i="50"/>
  <c r="AQ25" i="50"/>
  <c r="AR25" i="50"/>
  <c r="V25" i="50"/>
  <c r="AF25" i="50" s="1"/>
  <c r="G25" i="50"/>
  <c r="BD25" i="50" s="1"/>
  <c r="AO25" i="50"/>
  <c r="AS25" i="50"/>
  <c r="AM25" i="50"/>
  <c r="AP25" i="50"/>
  <c r="E31" i="63"/>
  <c r="E24" i="50"/>
  <c r="AN24" i="50" s="1"/>
  <c r="AX19" i="63"/>
  <c r="AW19" i="63"/>
  <c r="AV19" i="63"/>
  <c r="BC19" i="63"/>
  <c r="BB19" i="63"/>
  <c r="AY19" i="63"/>
  <c r="BA19" i="63"/>
  <c r="AZ19" i="63"/>
  <c r="AB23" i="63"/>
  <c r="AC23" i="63"/>
  <c r="AA23" i="63"/>
  <c r="BD19" i="63"/>
  <c r="AF19" i="63"/>
  <c r="AD19" i="63"/>
  <c r="AC19" i="63"/>
  <c r="AB19" i="63"/>
  <c r="AA19" i="63"/>
  <c r="F22" i="50"/>
  <c r="F24" i="50"/>
  <c r="B75" i="50"/>
  <c r="F23" i="50"/>
  <c r="H23" i="50"/>
  <c r="F21" i="50"/>
  <c r="E22" i="50"/>
  <c r="H20" i="50"/>
  <c r="H21" i="50"/>
  <c r="E23" i="50"/>
  <c r="F20" i="50"/>
  <c r="E21" i="50"/>
  <c r="H22" i="50"/>
  <c r="H24" i="50"/>
  <c r="E20" i="50"/>
  <c r="E60" i="50"/>
  <c r="D58" i="50"/>
  <c r="D60" i="50"/>
  <c r="D56" i="50"/>
  <c r="E56" i="50"/>
  <c r="E58" i="50"/>
  <c r="D57" i="50"/>
  <c r="D59" i="50"/>
  <c r="E57" i="50"/>
  <c r="E59" i="50"/>
  <c r="A116" i="50"/>
  <c r="A100" i="50"/>
  <c r="A84" i="50"/>
  <c r="B108" i="50"/>
  <c r="B100" i="50"/>
  <c r="B84" i="50"/>
  <c r="A115" i="50"/>
  <c r="A99" i="50"/>
  <c r="A91" i="50"/>
  <c r="B115" i="50"/>
  <c r="B99" i="50"/>
  <c r="A114" i="50"/>
  <c r="A98" i="50"/>
  <c r="B122" i="50"/>
  <c r="B106" i="50"/>
  <c r="B90" i="50"/>
  <c r="A121" i="50"/>
  <c r="A113" i="50"/>
  <c r="A105" i="50"/>
  <c r="A97" i="50"/>
  <c r="A89" i="50"/>
  <c r="B121" i="50"/>
  <c r="B113" i="50"/>
  <c r="B105" i="50"/>
  <c r="B97" i="50"/>
  <c r="B89" i="50"/>
  <c r="A120" i="50"/>
  <c r="A112" i="50"/>
  <c r="A104" i="50"/>
  <c r="A96" i="50"/>
  <c r="A88" i="50"/>
  <c r="B120" i="50"/>
  <c r="B112" i="50"/>
  <c r="B104" i="50"/>
  <c r="B96" i="50"/>
  <c r="B88" i="50"/>
  <c r="A108" i="50"/>
  <c r="A92" i="50"/>
  <c r="B116" i="50"/>
  <c r="B92" i="50"/>
  <c r="A83" i="50"/>
  <c r="A107" i="50"/>
  <c r="B83" i="50"/>
  <c r="B107" i="50"/>
  <c r="B91" i="50"/>
  <c r="A122" i="50"/>
  <c r="A106" i="50"/>
  <c r="A90" i="50"/>
  <c r="B114" i="50"/>
  <c r="B98" i="50"/>
  <c r="A119" i="50"/>
  <c r="A111" i="50"/>
  <c r="A103" i="50"/>
  <c r="A95" i="50"/>
  <c r="A87" i="50"/>
  <c r="B119" i="50"/>
  <c r="B111" i="50"/>
  <c r="B103" i="50"/>
  <c r="B95" i="50"/>
  <c r="B87" i="50"/>
  <c r="A118" i="50"/>
  <c r="A110" i="50"/>
  <c r="A102" i="50"/>
  <c r="A94" i="50"/>
  <c r="A86" i="50"/>
  <c r="B118" i="50"/>
  <c r="B110" i="50"/>
  <c r="B102" i="50"/>
  <c r="B94" i="50"/>
  <c r="B86" i="50"/>
  <c r="A117" i="50"/>
  <c r="A109" i="50"/>
  <c r="A101" i="50"/>
  <c r="A93" i="50"/>
  <c r="A85" i="50"/>
  <c r="B117" i="50"/>
  <c r="B109" i="50"/>
  <c r="B101" i="50"/>
  <c r="B93" i="50"/>
  <c r="B85" i="50"/>
  <c r="AE22" i="63" l="1"/>
  <c r="BE26" i="50"/>
  <c r="E32" i="63"/>
  <c r="E33" i="63"/>
  <c r="AX23" i="63"/>
  <c r="AD26" i="50"/>
  <c r="BB23" i="63"/>
  <c r="AZ23" i="63"/>
  <c r="AU31" i="63"/>
  <c r="AU37" i="63" s="1"/>
  <c r="BA23" i="63"/>
  <c r="AJ26" i="50"/>
  <c r="AC26" i="50"/>
  <c r="AA26" i="50"/>
  <c r="AB26" i="50"/>
  <c r="AP31" i="63"/>
  <c r="AM38" i="63" s="1"/>
  <c r="AI26" i="50"/>
  <c r="BK26" i="50"/>
  <c r="AQ31" i="63"/>
  <c r="AM39" i="63" s="1"/>
  <c r="AV26" i="50"/>
  <c r="BG26" i="50"/>
  <c r="BI26" i="50"/>
  <c r="AY26" i="50"/>
  <c r="BJ26" i="50"/>
  <c r="AZ26" i="50"/>
  <c r="BF26" i="50"/>
  <c r="BA26" i="50"/>
  <c r="BF23" i="63"/>
  <c r="AX26" i="50"/>
  <c r="AK26" i="50"/>
  <c r="AH26" i="50"/>
  <c r="BK23" i="63"/>
  <c r="BE23" i="63"/>
  <c r="BG23" i="63"/>
  <c r="BH23" i="63"/>
  <c r="BI23" i="63"/>
  <c r="AE20" i="63"/>
  <c r="AV23" i="63"/>
  <c r="BC23" i="63"/>
  <c r="Z31" i="63"/>
  <c r="AW23" i="63"/>
  <c r="AM31" i="63"/>
  <c r="AL38" i="63" s="1"/>
  <c r="AO31" i="63"/>
  <c r="AP46" i="63" s="1"/>
  <c r="AR31" i="63"/>
  <c r="AN47" i="63" s="1"/>
  <c r="AG23" i="63"/>
  <c r="AH23" i="63"/>
  <c r="AJ23" i="63"/>
  <c r="AD23" i="63"/>
  <c r="AS31" i="63"/>
  <c r="AP39" i="63" s="1"/>
  <c r="AU32" i="63"/>
  <c r="AU45" i="63" s="1"/>
  <c r="E44" i="63"/>
  <c r="W31" i="63"/>
  <c r="AN31" i="63"/>
  <c r="AP45" i="63" s="1"/>
  <c r="E45" i="63"/>
  <c r="G29" i="63"/>
  <c r="E43" i="63"/>
  <c r="X31" i="63"/>
  <c r="AT31" i="63"/>
  <c r="AK23" i="63"/>
  <c r="V31" i="63"/>
  <c r="BE28" i="50"/>
  <c r="BH28" i="50"/>
  <c r="BI28" i="50"/>
  <c r="BJ28" i="50"/>
  <c r="BG28" i="50"/>
  <c r="BF28" i="50"/>
  <c r="BK28" i="50"/>
  <c r="AE21" i="63"/>
  <c r="AK21" i="63"/>
  <c r="AG25" i="50"/>
  <c r="AI25" i="50"/>
  <c r="AK25" i="50"/>
  <c r="AJ25" i="50"/>
  <c r="AH25" i="50"/>
  <c r="BE25" i="63"/>
  <c r="BK25" i="63"/>
  <c r="BJ25" i="63"/>
  <c r="BH25" i="63"/>
  <c r="BF25" i="63"/>
  <c r="BI25" i="63"/>
  <c r="BG25" i="63"/>
  <c r="F85" i="63"/>
  <c r="F93" i="63"/>
  <c r="F101" i="63"/>
  <c r="F109" i="63"/>
  <c r="F117" i="63"/>
  <c r="F125" i="63"/>
  <c r="F133" i="63"/>
  <c r="F141" i="63"/>
  <c r="F149" i="63"/>
  <c r="F157" i="63"/>
  <c r="F165" i="63"/>
  <c r="F173" i="63"/>
  <c r="F181" i="63"/>
  <c r="F86" i="63"/>
  <c r="F94" i="63"/>
  <c r="F102" i="63"/>
  <c r="F110" i="63"/>
  <c r="F118" i="63"/>
  <c r="F126" i="63"/>
  <c r="F134" i="63"/>
  <c r="F142" i="63"/>
  <c r="F150" i="63"/>
  <c r="F158" i="63"/>
  <c r="F166" i="63"/>
  <c r="F174" i="63"/>
  <c r="F182" i="63"/>
  <c r="F87" i="63"/>
  <c r="F95" i="63"/>
  <c r="F103" i="63"/>
  <c r="F111" i="63"/>
  <c r="F119" i="63"/>
  <c r="F127" i="63"/>
  <c r="F135" i="63"/>
  <c r="F143" i="63"/>
  <c r="F151" i="63"/>
  <c r="F159" i="63"/>
  <c r="F167" i="63"/>
  <c r="F175" i="63"/>
  <c r="F83" i="63"/>
  <c r="F116" i="63"/>
  <c r="F172" i="63"/>
  <c r="F88" i="63"/>
  <c r="F96" i="63"/>
  <c r="F104" i="63"/>
  <c r="F112" i="63"/>
  <c r="F120" i="63"/>
  <c r="F128" i="63"/>
  <c r="F136" i="63"/>
  <c r="F144" i="63"/>
  <c r="F152" i="63"/>
  <c r="F160" i="63"/>
  <c r="F168" i="63"/>
  <c r="F176" i="63"/>
  <c r="F92" i="63"/>
  <c r="F148" i="63"/>
  <c r="F180" i="63"/>
  <c r="F89" i="63"/>
  <c r="F97" i="63"/>
  <c r="F105" i="63"/>
  <c r="F113" i="63"/>
  <c r="F121" i="63"/>
  <c r="F129" i="63"/>
  <c r="F137" i="63"/>
  <c r="F145" i="63"/>
  <c r="F153" i="63"/>
  <c r="F161" i="63"/>
  <c r="F169" i="63"/>
  <c r="F177" i="63"/>
  <c r="F84" i="63"/>
  <c r="F124" i="63"/>
  <c r="F156" i="63"/>
  <c r="F90" i="63"/>
  <c r="F98" i="63"/>
  <c r="F106" i="63"/>
  <c r="F114" i="63"/>
  <c r="F122" i="63"/>
  <c r="F130" i="63"/>
  <c r="F138" i="63"/>
  <c r="F146" i="63"/>
  <c r="F154" i="63"/>
  <c r="F162" i="63"/>
  <c r="F170" i="63"/>
  <c r="F178" i="63"/>
  <c r="F108" i="63"/>
  <c r="F132" i="63"/>
  <c r="F164" i="63"/>
  <c r="F91" i="63"/>
  <c r="F99" i="63"/>
  <c r="F107" i="63"/>
  <c r="F115" i="63"/>
  <c r="F123" i="63"/>
  <c r="F131" i="63"/>
  <c r="F139" i="63"/>
  <c r="F147" i="63"/>
  <c r="F155" i="63"/>
  <c r="F163" i="63"/>
  <c r="F171" i="63"/>
  <c r="F179" i="63"/>
  <c r="F100" i="63"/>
  <c r="F140" i="63"/>
  <c r="F55" i="63"/>
  <c r="C69" i="63" s="1"/>
  <c r="F54" i="63"/>
  <c r="C68" i="63" s="1"/>
  <c r="F57" i="63"/>
  <c r="C71" i="63" s="1"/>
  <c r="F59" i="63"/>
  <c r="C73" i="63" s="1"/>
  <c r="AD27" i="50"/>
  <c r="AC27" i="50"/>
  <c r="AE27" i="50"/>
  <c r="AB27" i="50"/>
  <c r="AA27" i="50"/>
  <c r="BE27" i="50"/>
  <c r="BI27" i="50"/>
  <c r="BK27" i="50"/>
  <c r="BF27" i="50"/>
  <c r="BG27" i="50"/>
  <c r="BH27" i="50"/>
  <c r="BJ27" i="50"/>
  <c r="AJ28" i="50"/>
  <c r="AH28" i="50"/>
  <c r="AG28" i="50"/>
  <c r="AK28" i="50"/>
  <c r="AI28" i="50"/>
  <c r="F53" i="63"/>
  <c r="C67" i="63" s="1"/>
  <c r="DH31" i="63"/>
  <c r="AY25" i="63"/>
  <c r="AY31" i="63" s="1"/>
  <c r="AX25" i="63"/>
  <c r="AW25" i="63"/>
  <c r="AV25" i="63"/>
  <c r="BC25" i="63"/>
  <c r="AZ25" i="63"/>
  <c r="BB25" i="63"/>
  <c r="BA25" i="63"/>
  <c r="AE24" i="63"/>
  <c r="AK24" i="63"/>
  <c r="BC25" i="50"/>
  <c r="AZ25" i="50"/>
  <c r="BA25" i="50"/>
  <c r="BB25" i="50"/>
  <c r="AV25" i="50"/>
  <c r="AX25" i="50"/>
  <c r="AW25" i="50"/>
  <c r="AY25" i="50"/>
  <c r="F61" i="63"/>
  <c r="C75" i="63" s="1"/>
  <c r="AJ25" i="63"/>
  <c r="AI25" i="63"/>
  <c r="AH25" i="63"/>
  <c r="AK25" i="63"/>
  <c r="AG25" i="63"/>
  <c r="BC28" i="50"/>
  <c r="AZ28" i="50"/>
  <c r="AW28" i="50"/>
  <c r="AX28" i="50"/>
  <c r="BA28" i="50"/>
  <c r="AV28" i="50"/>
  <c r="AY28" i="50"/>
  <c r="BB28" i="50"/>
  <c r="F58" i="63"/>
  <c r="C72" i="63" s="1"/>
  <c r="AE25" i="50"/>
  <c r="AA25" i="50"/>
  <c r="AD25" i="50"/>
  <c r="AB25" i="50"/>
  <c r="AC25" i="50"/>
  <c r="AL126" i="63"/>
  <c r="F52" i="63"/>
  <c r="C66" i="63" s="1"/>
  <c r="BA27" i="50"/>
  <c r="AX27" i="50"/>
  <c r="AY27" i="50"/>
  <c r="AZ27" i="50"/>
  <c r="BB27" i="50"/>
  <c r="AW27" i="50"/>
  <c r="BC27" i="50"/>
  <c r="AV27" i="50"/>
  <c r="AE25" i="63"/>
  <c r="AD25" i="63"/>
  <c r="AC25" i="63"/>
  <c r="AC31" i="63" s="1"/>
  <c r="AA25" i="63"/>
  <c r="AA31" i="63" s="1"/>
  <c r="AB25" i="63"/>
  <c r="AB31" i="63" s="1"/>
  <c r="F56" i="63"/>
  <c r="C70" i="63" s="1"/>
  <c r="BJ25" i="50"/>
  <c r="BI25" i="50"/>
  <c r="BF25" i="50"/>
  <c r="BE25" i="50"/>
  <c r="BG25" i="50"/>
  <c r="BH25" i="50"/>
  <c r="BK25" i="50"/>
  <c r="AK27" i="50"/>
  <c r="AG27" i="50"/>
  <c r="AJ27" i="50"/>
  <c r="AI27" i="50"/>
  <c r="AH27" i="50"/>
  <c r="AA49" i="63"/>
  <c r="AE26" i="50"/>
  <c r="AB28" i="50"/>
  <c r="AC28" i="50"/>
  <c r="AD28" i="50"/>
  <c r="AA28" i="50"/>
  <c r="AE28" i="50"/>
  <c r="F60" i="63"/>
  <c r="C74" i="63" s="1"/>
  <c r="AT24" i="50"/>
  <c r="AF31" i="63"/>
  <c r="AG19" i="63"/>
  <c r="AF32" i="63"/>
  <c r="AK19" i="63"/>
  <c r="AJ19" i="63"/>
  <c r="AI19" i="63"/>
  <c r="AH19" i="63"/>
  <c r="BD31" i="63"/>
  <c r="BD37" i="63" s="1"/>
  <c r="BD32" i="63"/>
  <c r="BD45" i="63" s="1"/>
  <c r="BF19" i="63"/>
  <c r="BE19" i="63"/>
  <c r="BK19" i="63"/>
  <c r="BG19" i="63"/>
  <c r="BJ19" i="63"/>
  <c r="BI19" i="63"/>
  <c r="BH19" i="63"/>
  <c r="AS21" i="50"/>
  <c r="AR21" i="50"/>
  <c r="AO21" i="50"/>
  <c r="AP21" i="50"/>
  <c r="AQ21" i="50"/>
  <c r="AO23" i="50"/>
  <c r="AP23" i="50"/>
  <c r="AQ23" i="50"/>
  <c r="AR23" i="50"/>
  <c r="AS23" i="50"/>
  <c r="AQ20" i="50"/>
  <c r="AR20" i="50"/>
  <c r="AS20" i="50"/>
  <c r="AO20" i="50"/>
  <c r="AP20" i="50"/>
  <c r="AO22" i="50"/>
  <c r="AP22" i="50"/>
  <c r="AQ22" i="50"/>
  <c r="AR22" i="50"/>
  <c r="AS22" i="50"/>
  <c r="AN21" i="50"/>
  <c r="AT21" i="50"/>
  <c r="AN23" i="50"/>
  <c r="AT23" i="50"/>
  <c r="AN20" i="50"/>
  <c r="AT20" i="50"/>
  <c r="AN22" i="50"/>
  <c r="AT22" i="50"/>
  <c r="AQ24" i="50"/>
  <c r="AR24" i="50"/>
  <c r="AS24" i="50"/>
  <c r="AP24" i="50"/>
  <c r="AO24" i="50"/>
  <c r="G23" i="50"/>
  <c r="AM23" i="50"/>
  <c r="G22" i="50"/>
  <c r="AM22" i="50"/>
  <c r="G24" i="50"/>
  <c r="AM24" i="50"/>
  <c r="G20" i="50"/>
  <c r="AM20" i="50"/>
  <c r="G21" i="50"/>
  <c r="AM21" i="50"/>
  <c r="B72" i="50"/>
  <c r="B58" i="50"/>
  <c r="C60" i="50"/>
  <c r="B56" i="50"/>
  <c r="B70" i="50"/>
  <c r="C58" i="50"/>
  <c r="B59" i="50"/>
  <c r="B73" i="50"/>
  <c r="B71" i="50"/>
  <c r="B57" i="50"/>
  <c r="C59" i="50"/>
  <c r="C56" i="50"/>
  <c r="C57" i="50"/>
  <c r="B74" i="50"/>
  <c r="B60" i="50"/>
  <c r="B52" i="50"/>
  <c r="B66" i="50"/>
  <c r="C53" i="50"/>
  <c r="C52" i="50"/>
  <c r="C55" i="50"/>
  <c r="B54" i="50"/>
  <c r="B68" i="50"/>
  <c r="B67" i="50"/>
  <c r="B53" i="50"/>
  <c r="C54" i="50"/>
  <c r="B55" i="50"/>
  <c r="B69" i="50"/>
  <c r="D54" i="50"/>
  <c r="D52" i="50"/>
  <c r="E55" i="50"/>
  <c r="E53" i="50"/>
  <c r="E52" i="50"/>
  <c r="D55" i="50"/>
  <c r="D53" i="50"/>
  <c r="E54" i="50"/>
  <c r="CY28" i="63" l="1"/>
  <c r="CY26" i="63"/>
  <c r="CY27" i="63"/>
  <c r="AP38" i="63"/>
  <c r="AL47" i="63"/>
  <c r="AM46" i="63"/>
  <c r="BB31" i="63"/>
  <c r="AY39" i="63" s="1"/>
  <c r="AN45" i="63"/>
  <c r="AZ31" i="63"/>
  <c r="AV39" i="63" s="1"/>
  <c r="AL39" i="63"/>
  <c r="AN37" i="63"/>
  <c r="BA31" i="63"/>
  <c r="AW39" i="63" s="1"/>
  <c r="AN38" i="63"/>
  <c r="AN46" i="63"/>
  <c r="AX31" i="63"/>
  <c r="AY38" i="63" s="1"/>
  <c r="AM45" i="63"/>
  <c r="BK31" i="63"/>
  <c r="BH39" i="63" s="1"/>
  <c r="AG31" i="63"/>
  <c r="AL46" i="63"/>
  <c r="E37" i="63"/>
  <c r="U48" i="63" s="1"/>
  <c r="AM37" i="63"/>
  <c r="AP47" i="63"/>
  <c r="AM47" i="63"/>
  <c r="AW31" i="63"/>
  <c r="AY37" i="63" s="1"/>
  <c r="AJ31" i="63"/>
  <c r="BC31" i="63"/>
  <c r="AV31" i="63"/>
  <c r="AV37" i="63" s="1"/>
  <c r="E36" i="63"/>
  <c r="AN39" i="63"/>
  <c r="J93" i="63"/>
  <c r="AP37" i="63"/>
  <c r="AK31" i="63"/>
  <c r="J162" i="63"/>
  <c r="J166" i="63"/>
  <c r="BH31" i="63"/>
  <c r="BD47" i="63" s="1"/>
  <c r="H37" i="63"/>
  <c r="BE31" i="63"/>
  <c r="BD38" i="63" s="1"/>
  <c r="AD31" i="63"/>
  <c r="F36" i="63" s="1"/>
  <c r="J98" i="63"/>
  <c r="J102" i="63"/>
  <c r="J149" i="63"/>
  <c r="J113" i="63"/>
  <c r="J85" i="63"/>
  <c r="J53" i="63"/>
  <c r="CD20" i="63" s="1"/>
  <c r="CE20" i="63" s="1"/>
  <c r="CF20" i="63" s="1"/>
  <c r="J120" i="63"/>
  <c r="J177" i="63"/>
  <c r="J147" i="63"/>
  <c r="J83" i="63"/>
  <c r="BG31" i="63"/>
  <c r="BH46" i="63" s="1"/>
  <c r="J57" i="63"/>
  <c r="CD24" i="63" s="1"/>
  <c r="CE24" i="63" s="1"/>
  <c r="CF24" i="63" s="1"/>
  <c r="J119" i="63"/>
  <c r="J139" i="63"/>
  <c r="J164" i="63"/>
  <c r="J154" i="63"/>
  <c r="J90" i="63"/>
  <c r="J169" i="63"/>
  <c r="J105" i="63"/>
  <c r="J176" i="63"/>
  <c r="J112" i="63"/>
  <c r="J175" i="63"/>
  <c r="J111" i="63"/>
  <c r="J158" i="63"/>
  <c r="J94" i="63"/>
  <c r="J141" i="63"/>
  <c r="CY19" i="63"/>
  <c r="CY21" i="63"/>
  <c r="J131" i="63"/>
  <c r="J140" i="63"/>
  <c r="J146" i="63"/>
  <c r="J172" i="63"/>
  <c r="J161" i="63"/>
  <c r="J97" i="63"/>
  <c r="J168" i="63"/>
  <c r="J104" i="63"/>
  <c r="J167" i="63"/>
  <c r="J103" i="63"/>
  <c r="J150" i="63"/>
  <c r="J86" i="63"/>
  <c r="J133" i="63"/>
  <c r="BI31" i="63"/>
  <c r="BE47" i="63" s="1"/>
  <c r="H36" i="63"/>
  <c r="CY24" i="63"/>
  <c r="J56" i="63"/>
  <c r="CD23" i="63" s="1"/>
  <c r="CE23" i="63" s="1"/>
  <c r="CF23" i="63" s="1"/>
  <c r="J123" i="63"/>
  <c r="J124" i="63"/>
  <c r="J138" i="63"/>
  <c r="J148" i="63"/>
  <c r="J153" i="63"/>
  <c r="J89" i="63"/>
  <c r="J160" i="63"/>
  <c r="J96" i="63"/>
  <c r="J159" i="63"/>
  <c r="J95" i="63"/>
  <c r="J142" i="63"/>
  <c r="J58" i="63"/>
  <c r="CD25" i="63" s="1"/>
  <c r="CE25" i="63" s="1"/>
  <c r="CF25" i="63" s="1"/>
  <c r="J125" i="63"/>
  <c r="J179" i="63"/>
  <c r="J115" i="63"/>
  <c r="J92" i="63"/>
  <c r="J130" i="63"/>
  <c r="J132" i="63"/>
  <c r="J145" i="63"/>
  <c r="J156" i="63"/>
  <c r="J152" i="63"/>
  <c r="J88" i="63"/>
  <c r="J151" i="63"/>
  <c r="J87" i="63"/>
  <c r="J134" i="63"/>
  <c r="J181" i="63"/>
  <c r="J117" i="63"/>
  <c r="CY20" i="63"/>
  <c r="J171" i="63"/>
  <c r="J107" i="63"/>
  <c r="J55" i="63"/>
  <c r="G69" i="63" s="1"/>
  <c r="J122" i="63"/>
  <c r="J100" i="63"/>
  <c r="J137" i="63"/>
  <c r="J116" i="63"/>
  <c r="J144" i="63"/>
  <c r="J180" i="63"/>
  <c r="J143" i="63"/>
  <c r="J59" i="63"/>
  <c r="CD26" i="63" s="1"/>
  <c r="CE26" i="63" s="1"/>
  <c r="CF26" i="63" s="1"/>
  <c r="J126" i="63"/>
  <c r="J173" i="63"/>
  <c r="J109" i="63"/>
  <c r="CY25" i="63"/>
  <c r="AH31" i="63"/>
  <c r="AM127" i="63"/>
  <c r="AM128" i="63"/>
  <c r="J163" i="63"/>
  <c r="J99" i="63"/>
  <c r="J178" i="63"/>
  <c r="J114" i="63"/>
  <c r="J52" i="63"/>
  <c r="CD19" i="63" s="1"/>
  <c r="CE19" i="63" s="1"/>
  <c r="CF19" i="63" s="1"/>
  <c r="J129" i="63"/>
  <c r="J84" i="63"/>
  <c r="J136" i="63"/>
  <c r="J108" i="63"/>
  <c r="J135" i="63"/>
  <c r="J182" i="63"/>
  <c r="J118" i="63"/>
  <c r="J165" i="63"/>
  <c r="J101" i="63"/>
  <c r="CY23" i="63"/>
  <c r="CY22" i="63"/>
  <c r="BF31" i="63"/>
  <c r="BH37" i="63" s="1"/>
  <c r="AI31" i="63"/>
  <c r="AM78" i="63"/>
  <c r="J155" i="63"/>
  <c r="J91" i="63"/>
  <c r="J170" i="63"/>
  <c r="J106" i="63"/>
  <c r="J54" i="63"/>
  <c r="CD21" i="63" s="1"/>
  <c r="CE21" i="63" s="1"/>
  <c r="CF21" i="63" s="1"/>
  <c r="J121" i="63"/>
  <c r="J61" i="63"/>
  <c r="CD28" i="63" s="1"/>
  <c r="CE28" i="63" s="1"/>
  <c r="CF28" i="63" s="1"/>
  <c r="J128" i="63"/>
  <c r="J60" i="63"/>
  <c r="CD27" i="63" s="1"/>
  <c r="CE27" i="63" s="1"/>
  <c r="CF27" i="63" s="1"/>
  <c r="J127" i="63"/>
  <c r="J174" i="63"/>
  <c r="J110" i="63"/>
  <c r="J157" i="63"/>
  <c r="C76" i="63"/>
  <c r="BJ31" i="63"/>
  <c r="BF47" i="63" s="1"/>
  <c r="AE31" i="63"/>
  <c r="AL125" i="63"/>
  <c r="AM126" i="63"/>
  <c r="AV46" i="63"/>
  <c r="AW45" i="63"/>
  <c r="AU39" i="63"/>
  <c r="AU47" i="63"/>
  <c r="AV38" i="63"/>
  <c r="AW37" i="63"/>
  <c r="V23" i="50"/>
  <c r="AF23" i="50" s="1"/>
  <c r="AU23" i="50"/>
  <c r="Z23" i="50"/>
  <c r="BD23" i="50"/>
  <c r="AU24" i="50"/>
  <c r="BD24" i="50"/>
  <c r="Z24" i="50"/>
  <c r="V24" i="50"/>
  <c r="AF24" i="50" s="1"/>
  <c r="W24" i="50"/>
  <c r="X24" i="50"/>
  <c r="X23" i="50"/>
  <c r="W23" i="50"/>
  <c r="H19" i="50"/>
  <c r="E19" i="50"/>
  <c r="F19" i="50"/>
  <c r="CV25" i="63" l="1"/>
  <c r="CV27" i="63"/>
  <c r="CV26" i="63"/>
  <c r="CV28" i="63"/>
  <c r="DB27" i="63"/>
  <c r="DB26" i="63"/>
  <c r="DB28" i="63"/>
  <c r="AY47" i="63"/>
  <c r="AY46" i="63"/>
  <c r="AL41" i="63" a="1"/>
  <c r="AL41" i="63" s="1"/>
  <c r="AP41" i="63" s="1" a="1"/>
  <c r="AP41" i="63" s="1"/>
  <c r="AW38" i="63"/>
  <c r="AW46" i="63"/>
  <c r="AV47" i="63"/>
  <c r="AW47" i="63"/>
  <c r="AU38" i="63"/>
  <c r="AV45" i="63"/>
  <c r="G165" i="63"/>
  <c r="AU46" i="63"/>
  <c r="G56" i="63"/>
  <c r="BL23" i="63" s="1"/>
  <c r="BM23" i="63" s="1"/>
  <c r="BN23" i="63" s="1"/>
  <c r="BH47" i="63"/>
  <c r="G72" i="63"/>
  <c r="U49" i="63"/>
  <c r="G101" i="63"/>
  <c r="BF46" i="63"/>
  <c r="G92" i="63"/>
  <c r="G147" i="63"/>
  <c r="AL49" i="63" a="1"/>
  <c r="AL49" i="63" s="1"/>
  <c r="AP49" i="63" s="1" a="1"/>
  <c r="H44" i="63" s="1"/>
  <c r="G156" i="63"/>
  <c r="BD39" i="63"/>
  <c r="G167" i="63"/>
  <c r="G178" i="63"/>
  <c r="BF45" i="63"/>
  <c r="AY45" i="63"/>
  <c r="G103" i="63"/>
  <c r="G114" i="63"/>
  <c r="BE38" i="63"/>
  <c r="G174" i="63"/>
  <c r="BH45" i="63"/>
  <c r="F37" i="63"/>
  <c r="V49" i="63" s="1"/>
  <c r="J36" i="63"/>
  <c r="J37" i="63"/>
  <c r="G36" i="63"/>
  <c r="I37" i="63"/>
  <c r="G37" i="63"/>
  <c r="M114" i="63"/>
  <c r="I36" i="63"/>
  <c r="G67" i="63"/>
  <c r="G70" i="63"/>
  <c r="BE46" i="63"/>
  <c r="BE37" i="63"/>
  <c r="G75" i="63"/>
  <c r="BD46" i="63"/>
  <c r="BE45" i="63"/>
  <c r="BF37" i="63"/>
  <c r="G110" i="63"/>
  <c r="G145" i="63"/>
  <c r="M127" i="63"/>
  <c r="M165" i="63"/>
  <c r="M110" i="63"/>
  <c r="X49" i="63"/>
  <c r="M97" i="63"/>
  <c r="M144" i="63"/>
  <c r="M101" i="63"/>
  <c r="M169" i="63"/>
  <c r="M123" i="63"/>
  <c r="M92" i="63"/>
  <c r="M167" i="63"/>
  <c r="M158" i="63"/>
  <c r="DB19" i="63"/>
  <c r="M178" i="63"/>
  <c r="M56" i="63"/>
  <c r="J70" i="63" s="1"/>
  <c r="G74" i="63"/>
  <c r="G66" i="63"/>
  <c r="BF39" i="63"/>
  <c r="M170" i="63"/>
  <c r="G166" i="63"/>
  <c r="G84" i="63"/>
  <c r="DB24" i="63"/>
  <c r="G71" i="63"/>
  <c r="M53" i="63"/>
  <c r="BU20" i="63" s="1"/>
  <c r="BV20" i="63" s="1"/>
  <c r="BW20" i="63" s="1"/>
  <c r="M151" i="63"/>
  <c r="M142" i="63"/>
  <c r="M149" i="63"/>
  <c r="M180" i="63"/>
  <c r="M171" i="63"/>
  <c r="M162" i="63"/>
  <c r="M153" i="63"/>
  <c r="M98" i="63"/>
  <c r="M128" i="63"/>
  <c r="M111" i="63"/>
  <c r="M94" i="63"/>
  <c r="M85" i="63"/>
  <c r="G59" i="63"/>
  <c r="BL26" i="63" s="1"/>
  <c r="BM26" i="63" s="1"/>
  <c r="BN26" i="63" s="1"/>
  <c r="G55" i="63"/>
  <c r="BL22" i="63" s="1"/>
  <c r="BM22" i="63" s="1"/>
  <c r="BN22" i="63" s="1"/>
  <c r="G151" i="63"/>
  <c r="G87" i="63"/>
  <c r="G158" i="63"/>
  <c r="G94" i="63"/>
  <c r="G149" i="63"/>
  <c r="G85" i="63"/>
  <c r="G140" i="63"/>
  <c r="G160" i="63"/>
  <c r="G131" i="63"/>
  <c r="G162" i="63"/>
  <c r="G98" i="63"/>
  <c r="G129" i="63"/>
  <c r="M150" i="63"/>
  <c r="M179" i="63"/>
  <c r="M89" i="63"/>
  <c r="M119" i="63"/>
  <c r="M102" i="63"/>
  <c r="M84" i="63"/>
  <c r="G159" i="63"/>
  <c r="G157" i="63"/>
  <c r="G139" i="63"/>
  <c r="G137" i="63"/>
  <c r="M57" i="63"/>
  <c r="BU24" i="63" s="1"/>
  <c r="BV24" i="63" s="1"/>
  <c r="BW24" i="63" s="1"/>
  <c r="M143" i="63"/>
  <c r="M134" i="63"/>
  <c r="M141" i="63"/>
  <c r="M172" i="63"/>
  <c r="M163" i="63"/>
  <c r="M154" i="63"/>
  <c r="M145" i="63"/>
  <c r="M90" i="63"/>
  <c r="M120" i="63"/>
  <c r="M103" i="63"/>
  <c r="M86" i="63"/>
  <c r="M132" i="63"/>
  <c r="G61" i="63"/>
  <c r="BL28" i="63" s="1"/>
  <c r="BM28" i="63" s="1"/>
  <c r="BN28" i="63" s="1"/>
  <c r="G57" i="63"/>
  <c r="D71" i="63" s="1"/>
  <c r="G143" i="63"/>
  <c r="G176" i="63"/>
  <c r="G150" i="63"/>
  <c r="G86" i="63"/>
  <c r="G141" i="63"/>
  <c r="G152" i="63"/>
  <c r="G132" i="63"/>
  <c r="G104" i="63"/>
  <c r="G123" i="63"/>
  <c r="G154" i="63"/>
  <c r="G90" i="63"/>
  <c r="G121" i="63"/>
  <c r="M91" i="63"/>
  <c r="G54" i="63"/>
  <c r="D68" i="63" s="1"/>
  <c r="M59" i="63"/>
  <c r="BU26" i="63" s="1"/>
  <c r="BV26" i="63" s="1"/>
  <c r="BW26" i="63" s="1"/>
  <c r="M54" i="63"/>
  <c r="BU21" i="63" s="1"/>
  <c r="BV21" i="63" s="1"/>
  <c r="BW21" i="63" s="1"/>
  <c r="M135" i="63"/>
  <c r="M168" i="63"/>
  <c r="M131" i="63"/>
  <c r="M164" i="63"/>
  <c r="M155" i="63"/>
  <c r="M146" i="63"/>
  <c r="M137" i="63"/>
  <c r="M129" i="63"/>
  <c r="M112" i="63"/>
  <c r="M95" i="63"/>
  <c r="M133" i="63"/>
  <c r="M124" i="63"/>
  <c r="G60" i="63"/>
  <c r="BL27" i="63" s="1"/>
  <c r="BM27" i="63" s="1"/>
  <c r="BN27" i="63" s="1"/>
  <c r="G168" i="63"/>
  <c r="G135" i="63"/>
  <c r="G144" i="63"/>
  <c r="G142" i="63"/>
  <c r="G136" i="63"/>
  <c r="G133" i="63"/>
  <c r="G112" i="63"/>
  <c r="G124" i="63"/>
  <c r="G179" i="63"/>
  <c r="G115" i="63"/>
  <c r="G146" i="63"/>
  <c r="G177" i="63"/>
  <c r="G113" i="63"/>
  <c r="M60" i="63"/>
  <c r="M106" i="63"/>
  <c r="G95" i="63"/>
  <c r="G93" i="63"/>
  <c r="G106" i="63"/>
  <c r="CV22" i="63"/>
  <c r="CV21" i="63"/>
  <c r="DB25" i="63"/>
  <c r="G68" i="63"/>
  <c r="BH38" i="63"/>
  <c r="BE39" i="63"/>
  <c r="CV19" i="63"/>
  <c r="DB22" i="63"/>
  <c r="DB23" i="63"/>
  <c r="M61" i="63"/>
  <c r="M55" i="63"/>
  <c r="BU22" i="63" s="1"/>
  <c r="BV22" i="63" s="1"/>
  <c r="BW22" i="63" s="1"/>
  <c r="M182" i="63"/>
  <c r="M136" i="63"/>
  <c r="M176" i="63"/>
  <c r="M156" i="63"/>
  <c r="M147" i="63"/>
  <c r="M138" i="63"/>
  <c r="M99" i="63"/>
  <c r="M121" i="63"/>
  <c r="M104" i="63"/>
  <c r="M87" i="63"/>
  <c r="M125" i="63"/>
  <c r="M116" i="63"/>
  <c r="G53" i="63"/>
  <c r="BL20" i="63" s="1"/>
  <c r="BM20" i="63" s="1"/>
  <c r="BN20" i="63" s="1"/>
  <c r="G128" i="63"/>
  <c r="G127" i="63"/>
  <c r="G120" i="63"/>
  <c r="G134" i="63"/>
  <c r="G96" i="63"/>
  <c r="G125" i="63"/>
  <c r="G180" i="63"/>
  <c r="G116" i="63"/>
  <c r="G171" i="63"/>
  <c r="G107" i="63"/>
  <c r="G138" i="63"/>
  <c r="G169" i="63"/>
  <c r="G105" i="63"/>
  <c r="CV24" i="63"/>
  <c r="M159" i="63"/>
  <c r="M161" i="63"/>
  <c r="M93" i="63"/>
  <c r="G148" i="63"/>
  <c r="M58" i="63"/>
  <c r="BU25" i="63" s="1"/>
  <c r="BV25" i="63" s="1"/>
  <c r="BW25" i="63" s="1"/>
  <c r="M83" i="63"/>
  <c r="M174" i="63"/>
  <c r="M181" i="63"/>
  <c r="M160" i="63"/>
  <c r="M148" i="63"/>
  <c r="M139" i="63"/>
  <c r="M107" i="63"/>
  <c r="M130" i="63"/>
  <c r="M113" i="63"/>
  <c r="M96" i="63"/>
  <c r="M126" i="63"/>
  <c r="M117" i="63"/>
  <c r="M108" i="63"/>
  <c r="G58" i="63"/>
  <c r="D72" i="63" s="1"/>
  <c r="G83" i="63"/>
  <c r="G119" i="63"/>
  <c r="G88" i="63"/>
  <c r="G126" i="63"/>
  <c r="G181" i="63"/>
  <c r="G117" i="63"/>
  <c r="G172" i="63"/>
  <c r="G108" i="63"/>
  <c r="G163" i="63"/>
  <c r="G99" i="63"/>
  <c r="G130" i="63"/>
  <c r="G161" i="63"/>
  <c r="G97" i="63"/>
  <c r="CV20" i="63"/>
  <c r="DB21" i="63"/>
  <c r="M157" i="63"/>
  <c r="G102" i="63"/>
  <c r="G170" i="63"/>
  <c r="BF38" i="63"/>
  <c r="CV23" i="63"/>
  <c r="DB20" i="63"/>
  <c r="M52" i="63"/>
  <c r="J66" i="63" s="1"/>
  <c r="M175" i="63"/>
  <c r="M166" i="63"/>
  <c r="M173" i="63"/>
  <c r="M152" i="63"/>
  <c r="M140" i="63"/>
  <c r="M115" i="63"/>
  <c r="M177" i="63"/>
  <c r="M122" i="63"/>
  <c r="M105" i="63"/>
  <c r="M88" i="63"/>
  <c r="M118" i="63"/>
  <c r="M109" i="63"/>
  <c r="M100" i="63"/>
  <c r="G52" i="63"/>
  <c r="D66" i="63" s="1"/>
  <c r="G175" i="63"/>
  <c r="G111" i="63"/>
  <c r="G182" i="63"/>
  <c r="G118" i="63"/>
  <c r="G173" i="63"/>
  <c r="G109" i="63"/>
  <c r="G164" i="63"/>
  <c r="G100" i="63"/>
  <c r="G155" i="63"/>
  <c r="G91" i="63"/>
  <c r="G122" i="63"/>
  <c r="G153" i="63"/>
  <c r="G89" i="63"/>
  <c r="CY31" i="63"/>
  <c r="E46" i="63" s="1"/>
  <c r="CD22" i="63"/>
  <c r="CE22" i="63" s="1"/>
  <c r="CF22" i="63" s="1"/>
  <c r="CF31" i="63" s="1"/>
  <c r="E47" i="63" s="1"/>
  <c r="G73" i="63"/>
  <c r="T49" i="50"/>
  <c r="AL128" i="50"/>
  <c r="AU128" i="50"/>
  <c r="AU127" i="50" s="1"/>
  <c r="AU126" i="50" s="1"/>
  <c r="AU125" i="50" s="1"/>
  <c r="AU124" i="50" s="1"/>
  <c r="AU123" i="50" s="1"/>
  <c r="AU122" i="50" s="1"/>
  <c r="AU121" i="50" s="1"/>
  <c r="AU120" i="50" s="1"/>
  <c r="AU119" i="50" s="1"/>
  <c r="AU118" i="50" s="1"/>
  <c r="AU117" i="50" s="1"/>
  <c r="AU116" i="50" s="1"/>
  <c r="AU115" i="50" s="1"/>
  <c r="AU114" i="50" s="1"/>
  <c r="AU113" i="50" s="1"/>
  <c r="AU112" i="50" s="1"/>
  <c r="AU111" i="50" s="1"/>
  <c r="AU110" i="50" s="1"/>
  <c r="AU109" i="50" s="1"/>
  <c r="AU108" i="50" s="1"/>
  <c r="AU107" i="50" s="1"/>
  <c r="AU106" i="50" s="1"/>
  <c r="AU105" i="50" s="1"/>
  <c r="AU104" i="50" s="1"/>
  <c r="AU103" i="50" s="1"/>
  <c r="AU102" i="50" s="1"/>
  <c r="AU101" i="50" s="1"/>
  <c r="AU100" i="50" s="1"/>
  <c r="AU99" i="50" s="1"/>
  <c r="AU98" i="50" s="1"/>
  <c r="AU97" i="50" s="1"/>
  <c r="AU96" i="50" s="1"/>
  <c r="AU95" i="50" s="1"/>
  <c r="AU94" i="50" s="1"/>
  <c r="AU93" i="50" s="1"/>
  <c r="AU92" i="50" s="1"/>
  <c r="AU91" i="50" s="1"/>
  <c r="AU90" i="50" s="1"/>
  <c r="AU89" i="50" s="1"/>
  <c r="AU88" i="50" s="1"/>
  <c r="AU87" i="50" s="1"/>
  <c r="AU86" i="50" s="1"/>
  <c r="AU85" i="50" s="1"/>
  <c r="AU84" i="50" s="1"/>
  <c r="AU83" i="50" s="1"/>
  <c r="AU82" i="50" s="1"/>
  <c r="AU81" i="50" s="1"/>
  <c r="AU80" i="50" s="1"/>
  <c r="AU79" i="50" s="1"/>
  <c r="AL124" i="63"/>
  <c r="AM125" i="63"/>
  <c r="DH27" i="50"/>
  <c r="DH28" i="50"/>
  <c r="DH25" i="50"/>
  <c r="DH26" i="50"/>
  <c r="DH19" i="50"/>
  <c r="DH24" i="50"/>
  <c r="DH20" i="50"/>
  <c r="DH22" i="50"/>
  <c r="DH21" i="50"/>
  <c r="DH23" i="50"/>
  <c r="H29" i="50"/>
  <c r="E31" i="50"/>
  <c r="AM19" i="50"/>
  <c r="AM31" i="50" s="1"/>
  <c r="AP19" i="50"/>
  <c r="AP31" i="50" s="1"/>
  <c r="AO19" i="50"/>
  <c r="AO31" i="50" s="1"/>
  <c r="AQ19" i="50"/>
  <c r="AQ31" i="50" s="1"/>
  <c r="AS19" i="50"/>
  <c r="AS31" i="50" s="1"/>
  <c r="AR19" i="50"/>
  <c r="AR31" i="50" s="1"/>
  <c r="AN19" i="50"/>
  <c r="AN31" i="50" s="1"/>
  <c r="AT19" i="50"/>
  <c r="AT31" i="50" s="1"/>
  <c r="F29" i="50"/>
  <c r="E29" i="50"/>
  <c r="AI23" i="50"/>
  <c r="AJ23" i="50"/>
  <c r="AK23" i="50"/>
  <c r="AG23" i="50"/>
  <c r="AH23" i="50"/>
  <c r="AG24" i="50"/>
  <c r="AI24" i="50"/>
  <c r="AK24" i="50"/>
  <c r="AJ24" i="50"/>
  <c r="AH24" i="50"/>
  <c r="AB24" i="50"/>
  <c r="AD24" i="50"/>
  <c r="AC24" i="50"/>
  <c r="AE24" i="50"/>
  <c r="AA24" i="50"/>
  <c r="BK24" i="50"/>
  <c r="BH24" i="50"/>
  <c r="BI24" i="50"/>
  <c r="BF24" i="50"/>
  <c r="BG24" i="50"/>
  <c r="BE24" i="50"/>
  <c r="BJ24" i="50"/>
  <c r="BH23" i="50"/>
  <c r="BI23" i="50"/>
  <c r="BF23" i="50"/>
  <c r="BJ23" i="50"/>
  <c r="BG23" i="50"/>
  <c r="BE23" i="50"/>
  <c r="BK23" i="50"/>
  <c r="BC24" i="50"/>
  <c r="AY24" i="50"/>
  <c r="BB24" i="50"/>
  <c r="AV24" i="50"/>
  <c r="BA24" i="50"/>
  <c r="AZ24" i="50"/>
  <c r="AX24" i="50"/>
  <c r="AW24" i="50"/>
  <c r="AB23" i="50"/>
  <c r="AC23" i="50"/>
  <c r="AD23" i="50"/>
  <c r="AE23" i="50"/>
  <c r="AA23" i="50"/>
  <c r="AW23" i="50"/>
  <c r="AY23" i="50"/>
  <c r="AZ23" i="50"/>
  <c r="BB23" i="50"/>
  <c r="AV23" i="50"/>
  <c r="BA23" i="50"/>
  <c r="BC23" i="50"/>
  <c r="AX23" i="50"/>
  <c r="W19" i="50"/>
  <c r="X19" i="50"/>
  <c r="AU20" i="50"/>
  <c r="BC20" i="50" s="1"/>
  <c r="V20" i="50"/>
  <c r="AF20" i="50" s="1"/>
  <c r="Z20" i="50"/>
  <c r="W22" i="50"/>
  <c r="X22" i="50"/>
  <c r="W21" i="50"/>
  <c r="X21" i="50"/>
  <c r="AU22" i="50"/>
  <c r="BC22" i="50" s="1"/>
  <c r="V22" i="50"/>
  <c r="AF22" i="50" s="1"/>
  <c r="BD22" i="50"/>
  <c r="Z22" i="50"/>
  <c r="V19" i="50"/>
  <c r="AU19" i="50"/>
  <c r="Z19" i="50"/>
  <c r="G19" i="50"/>
  <c r="X20" i="50"/>
  <c r="W20" i="50"/>
  <c r="AU21" i="50"/>
  <c r="BC21" i="50" s="1"/>
  <c r="V21" i="50"/>
  <c r="AF21" i="50" s="1"/>
  <c r="BD21" i="50"/>
  <c r="Z21" i="50"/>
  <c r="CX28" i="63" l="1"/>
  <c r="CX26" i="63"/>
  <c r="CX27" i="63"/>
  <c r="CW26" i="63"/>
  <c r="CW27" i="63"/>
  <c r="J74" i="63"/>
  <c r="BU27" i="63"/>
  <c r="BV27" i="63" s="1"/>
  <c r="BW27" i="63" s="1"/>
  <c r="DC27" i="63"/>
  <c r="DC28" i="63"/>
  <c r="DC26" i="63"/>
  <c r="DD27" i="63"/>
  <c r="DD28" i="63"/>
  <c r="DD26" i="63"/>
  <c r="J75" i="63"/>
  <c r="BU28" i="63"/>
  <c r="BV28" i="63" s="1"/>
  <c r="BW28" i="63" s="1"/>
  <c r="CW28" i="63"/>
  <c r="O156" i="63"/>
  <c r="AU49" i="63" a="1"/>
  <c r="AU49" i="63" s="1"/>
  <c r="AY49" i="63" s="1" a="1"/>
  <c r="I43" i="63" s="1"/>
  <c r="H154" i="63"/>
  <c r="H84" i="63"/>
  <c r="CW25" i="63"/>
  <c r="H175" i="63"/>
  <c r="H182" i="63"/>
  <c r="AU41" i="63" a="1"/>
  <c r="AU41" i="63" s="1"/>
  <c r="AY41" i="63" s="1" a="1"/>
  <c r="F44" i="63" s="1"/>
  <c r="H140" i="63"/>
  <c r="H87" i="63"/>
  <c r="D70" i="63"/>
  <c r="H55" i="63"/>
  <c r="E69" i="63" s="1"/>
  <c r="H113" i="63"/>
  <c r="H102" i="63"/>
  <c r="H180" i="63"/>
  <c r="H105" i="63"/>
  <c r="H94" i="63"/>
  <c r="H123" i="63"/>
  <c r="H136" i="63"/>
  <c r="H125" i="63"/>
  <c r="CW20" i="63"/>
  <c r="BU23" i="63"/>
  <c r="BV23" i="63" s="1"/>
  <c r="BW23" i="63" s="1"/>
  <c r="H115" i="63"/>
  <c r="H128" i="63"/>
  <c r="H109" i="63"/>
  <c r="CW19" i="63"/>
  <c r="H146" i="63"/>
  <c r="H159" i="63"/>
  <c r="H58" i="63"/>
  <c r="E72" i="63" s="1"/>
  <c r="H178" i="63"/>
  <c r="H137" i="63"/>
  <c r="H92" i="63"/>
  <c r="H126" i="63"/>
  <c r="CW22" i="63"/>
  <c r="H54" i="63"/>
  <c r="BO21" i="63" s="1"/>
  <c r="BP21" i="63" s="1"/>
  <c r="BQ21" i="63" s="1"/>
  <c r="H131" i="63"/>
  <c r="H170" i="63"/>
  <c r="H172" i="63"/>
  <c r="H121" i="63"/>
  <c r="H152" i="63"/>
  <c r="H83" i="63"/>
  <c r="H95" i="63"/>
  <c r="H118" i="63"/>
  <c r="H133" i="63"/>
  <c r="O150" i="63"/>
  <c r="CW21" i="63"/>
  <c r="H61" i="63"/>
  <c r="BO28" i="63" s="1"/>
  <c r="BP28" i="63" s="1"/>
  <c r="BQ28" i="63" s="1"/>
  <c r="H108" i="63"/>
  <c r="H99" i="63"/>
  <c r="H138" i="63"/>
  <c r="H177" i="63"/>
  <c r="H89" i="63"/>
  <c r="H120" i="63"/>
  <c r="H151" i="63"/>
  <c r="H166" i="63"/>
  <c r="H86" i="63"/>
  <c r="H101" i="63"/>
  <c r="CW23" i="63"/>
  <c r="H56" i="63"/>
  <c r="BO23" i="63" s="1"/>
  <c r="BP23" i="63" s="1"/>
  <c r="BQ23" i="63" s="1"/>
  <c r="H179" i="63"/>
  <c r="H91" i="63"/>
  <c r="H122" i="63"/>
  <c r="H169" i="63"/>
  <c r="H164" i="63"/>
  <c r="H104" i="63"/>
  <c r="H143" i="63"/>
  <c r="H158" i="63"/>
  <c r="H173" i="63"/>
  <c r="H93" i="63"/>
  <c r="CW24" i="63"/>
  <c r="H53" i="63"/>
  <c r="BO20" i="63" s="1"/>
  <c r="BP20" i="63" s="1"/>
  <c r="BQ20" i="63" s="1"/>
  <c r="H163" i="63"/>
  <c r="H156" i="63"/>
  <c r="H114" i="63"/>
  <c r="H153" i="63"/>
  <c r="H124" i="63"/>
  <c r="H96" i="63"/>
  <c r="H127" i="63"/>
  <c r="H150" i="63"/>
  <c r="H165" i="63"/>
  <c r="O141" i="63"/>
  <c r="DD23" i="63"/>
  <c r="H59" i="63"/>
  <c r="BO26" i="63" s="1"/>
  <c r="BP26" i="63" s="1"/>
  <c r="BQ26" i="63" s="1"/>
  <c r="H155" i="63"/>
  <c r="H100" i="63"/>
  <c r="H106" i="63"/>
  <c r="H145" i="63"/>
  <c r="H168" i="63"/>
  <c r="H88" i="63"/>
  <c r="H119" i="63"/>
  <c r="H134" i="63"/>
  <c r="H157" i="63"/>
  <c r="H147" i="63"/>
  <c r="H90" i="63"/>
  <c r="H160" i="63"/>
  <c r="H111" i="63"/>
  <c r="H141" i="63"/>
  <c r="H52" i="63"/>
  <c r="BO19" i="63" s="1"/>
  <c r="BP19" i="63" s="1"/>
  <c r="BQ19" i="63" s="1"/>
  <c r="H57" i="63"/>
  <c r="BO24" i="63" s="1"/>
  <c r="BP24" i="63" s="1"/>
  <c r="BQ24" i="63" s="1"/>
  <c r="H139" i="63"/>
  <c r="H132" i="63"/>
  <c r="H130" i="63"/>
  <c r="H116" i="63"/>
  <c r="H129" i="63"/>
  <c r="H176" i="63"/>
  <c r="H112" i="63"/>
  <c r="H167" i="63"/>
  <c r="H103" i="63"/>
  <c r="H142" i="63"/>
  <c r="H181" i="63"/>
  <c r="H117" i="63"/>
  <c r="H60" i="63"/>
  <c r="BO27" i="63" s="1"/>
  <c r="BP27" i="63" s="1"/>
  <c r="BQ27" i="63" s="1"/>
  <c r="H171" i="63"/>
  <c r="H107" i="63"/>
  <c r="H162" i="63"/>
  <c r="H98" i="63"/>
  <c r="H161" i="63"/>
  <c r="H97" i="63"/>
  <c r="H144" i="63"/>
  <c r="H148" i="63"/>
  <c r="H135" i="63"/>
  <c r="H174" i="63"/>
  <c r="H110" i="63"/>
  <c r="H149" i="63"/>
  <c r="V48" i="63"/>
  <c r="O91" i="63"/>
  <c r="O56" i="63"/>
  <c r="L70" i="63" s="1"/>
  <c r="I115" i="63"/>
  <c r="H43" i="63"/>
  <c r="O161" i="63"/>
  <c r="N180" i="63"/>
  <c r="E32" i="50"/>
  <c r="E33" i="50"/>
  <c r="O135" i="63"/>
  <c r="O154" i="63"/>
  <c r="O164" i="63"/>
  <c r="AP49" i="63"/>
  <c r="H45" i="63" s="1"/>
  <c r="O144" i="63"/>
  <c r="I108" i="63"/>
  <c r="CX20" i="63"/>
  <c r="CX21" i="63"/>
  <c r="DD19" i="63"/>
  <c r="CX25" i="63"/>
  <c r="I58" i="63"/>
  <c r="BR25" i="63" s="1"/>
  <c r="BS25" i="63" s="1"/>
  <c r="BT25" i="63" s="1"/>
  <c r="I59" i="63"/>
  <c r="BR26" i="63" s="1"/>
  <c r="BS26" i="63" s="1"/>
  <c r="BT26" i="63" s="1"/>
  <c r="O129" i="63"/>
  <c r="O133" i="63"/>
  <c r="DD25" i="63"/>
  <c r="O53" i="63"/>
  <c r="L67" i="63" s="1"/>
  <c r="O131" i="63"/>
  <c r="O138" i="63"/>
  <c r="O121" i="63"/>
  <c r="O128" i="63"/>
  <c r="O119" i="63"/>
  <c r="O110" i="63"/>
  <c r="O125" i="63"/>
  <c r="O116" i="63"/>
  <c r="O146" i="63"/>
  <c r="O142" i="63"/>
  <c r="DD21" i="63"/>
  <c r="O59" i="63"/>
  <c r="CA26" i="63" s="1"/>
  <c r="CB26" i="63" s="1"/>
  <c r="CC26" i="63" s="1"/>
  <c r="O123" i="63"/>
  <c r="O130" i="63"/>
  <c r="O113" i="63"/>
  <c r="O96" i="63"/>
  <c r="O111" i="63"/>
  <c r="O102" i="63"/>
  <c r="O117" i="63"/>
  <c r="O108" i="63"/>
  <c r="Z49" i="63"/>
  <c r="O99" i="63"/>
  <c r="O127" i="63"/>
  <c r="DD20" i="63"/>
  <c r="DD24" i="63"/>
  <c r="J69" i="63"/>
  <c r="O61" i="63"/>
  <c r="CA28" i="63" s="1"/>
  <c r="CB28" i="63" s="1"/>
  <c r="CC28" i="63" s="1"/>
  <c r="O179" i="63"/>
  <c r="O98" i="63"/>
  <c r="O105" i="63"/>
  <c r="O88" i="63"/>
  <c r="O103" i="63"/>
  <c r="O94" i="63"/>
  <c r="O85" i="63"/>
  <c r="O100" i="63"/>
  <c r="O55" i="63"/>
  <c r="L69" i="63" s="1"/>
  <c r="O115" i="63"/>
  <c r="O90" i="63"/>
  <c r="O97" i="63"/>
  <c r="O83" i="63"/>
  <c r="O174" i="63"/>
  <c r="O86" i="63"/>
  <c r="O180" i="63"/>
  <c r="O92" i="63"/>
  <c r="I113" i="63"/>
  <c r="J71" i="63"/>
  <c r="O57" i="63"/>
  <c r="CA24" i="63" s="1"/>
  <c r="CB24" i="63" s="1"/>
  <c r="CC24" i="63" s="1"/>
  <c r="O171" i="63"/>
  <c r="O177" i="63"/>
  <c r="O160" i="63"/>
  <c r="O175" i="63"/>
  <c r="O166" i="63"/>
  <c r="O181" i="63"/>
  <c r="O172" i="63"/>
  <c r="O60" i="63"/>
  <c r="CA27" i="63" s="1"/>
  <c r="CB27" i="63" s="1"/>
  <c r="CC27" i="63" s="1"/>
  <c r="O136" i="63"/>
  <c r="O124" i="63"/>
  <c r="DD22" i="63"/>
  <c r="O155" i="63"/>
  <c r="O162" i="63"/>
  <c r="O169" i="63"/>
  <c r="O152" i="63"/>
  <c r="O167" i="63"/>
  <c r="O158" i="63"/>
  <c r="O149" i="63"/>
  <c r="I98" i="63"/>
  <c r="D74" i="63"/>
  <c r="I127" i="63"/>
  <c r="I97" i="63"/>
  <c r="I167" i="63"/>
  <c r="I112" i="63"/>
  <c r="O132" i="63"/>
  <c r="J73" i="63"/>
  <c r="I150" i="63"/>
  <c r="CX19" i="63"/>
  <c r="I181" i="63"/>
  <c r="I176" i="63"/>
  <c r="N141" i="63"/>
  <c r="H85" i="63"/>
  <c r="I55" i="63"/>
  <c r="F69" i="63" s="1"/>
  <c r="I111" i="63"/>
  <c r="I142" i="63"/>
  <c r="I173" i="63"/>
  <c r="I136" i="63"/>
  <c r="I84" i="63"/>
  <c r="I99" i="63"/>
  <c r="I90" i="63"/>
  <c r="I89" i="63"/>
  <c r="BL21" i="63"/>
  <c r="BM21" i="63" s="1"/>
  <c r="BN21" i="63" s="1"/>
  <c r="CX24" i="63"/>
  <c r="I54" i="63"/>
  <c r="BR21" i="63" s="1"/>
  <c r="BS21" i="63" s="1"/>
  <c r="BT21" i="63" s="1"/>
  <c r="I103" i="63"/>
  <c r="I134" i="63"/>
  <c r="I149" i="63"/>
  <c r="I180" i="63"/>
  <c r="I144" i="63"/>
  <c r="I91" i="63"/>
  <c r="I177" i="63"/>
  <c r="I128" i="63"/>
  <c r="I168" i="63"/>
  <c r="I118" i="63"/>
  <c r="I141" i="63"/>
  <c r="I172" i="63"/>
  <c r="I179" i="63"/>
  <c r="I162" i="63"/>
  <c r="I161" i="63"/>
  <c r="CX22" i="63"/>
  <c r="CX23" i="63"/>
  <c r="I61" i="63"/>
  <c r="BR28" i="63" s="1"/>
  <c r="BS28" i="63" s="1"/>
  <c r="BT28" i="63" s="1"/>
  <c r="I175" i="63"/>
  <c r="I152" i="63"/>
  <c r="I110" i="63"/>
  <c r="I133" i="63"/>
  <c r="I148" i="63"/>
  <c r="I163" i="63"/>
  <c r="I154" i="63"/>
  <c r="I153" i="63"/>
  <c r="I86" i="63"/>
  <c r="I117" i="63"/>
  <c r="I140" i="63"/>
  <c r="I155" i="63"/>
  <c r="I146" i="63"/>
  <c r="I129" i="63"/>
  <c r="I52" i="63"/>
  <c r="BR19" i="63" s="1"/>
  <c r="BS19" i="63" s="1"/>
  <c r="BT19" i="63" s="1"/>
  <c r="I143" i="63"/>
  <c r="I182" i="63"/>
  <c r="I160" i="63"/>
  <c r="I109" i="63"/>
  <c r="I132" i="63"/>
  <c r="I131" i="63"/>
  <c r="I130" i="63"/>
  <c r="I121" i="63"/>
  <c r="I60" i="63"/>
  <c r="BR27" i="63" s="1"/>
  <c r="BS27" i="63" s="1"/>
  <c r="BT27" i="63" s="1"/>
  <c r="I135" i="63"/>
  <c r="I174" i="63"/>
  <c r="I120" i="63"/>
  <c r="I85" i="63"/>
  <c r="I116" i="63"/>
  <c r="I123" i="63"/>
  <c r="I122" i="63"/>
  <c r="DC21" i="63"/>
  <c r="N116" i="63"/>
  <c r="N155" i="63"/>
  <c r="N60" i="63"/>
  <c r="BX27" i="63" s="1"/>
  <c r="BY27" i="63" s="1"/>
  <c r="BZ27" i="63" s="1"/>
  <c r="N122" i="63"/>
  <c r="N153" i="63"/>
  <c r="N59" i="63"/>
  <c r="BX26" i="63" s="1"/>
  <c r="BY26" i="63" s="1"/>
  <c r="BZ26" i="63" s="1"/>
  <c r="N89" i="63"/>
  <c r="N159" i="63"/>
  <c r="N120" i="63"/>
  <c r="N102" i="63"/>
  <c r="DC24" i="63"/>
  <c r="BL25" i="63"/>
  <c r="BM25" i="63" s="1"/>
  <c r="BN25" i="63" s="1"/>
  <c r="D73" i="63"/>
  <c r="N54" i="63"/>
  <c r="BX21" i="63" s="1"/>
  <c r="BY21" i="63" s="1"/>
  <c r="BZ21" i="63" s="1"/>
  <c r="N91" i="63"/>
  <c r="O58" i="63"/>
  <c r="CA25" i="63" s="1"/>
  <c r="CB25" i="63" s="1"/>
  <c r="CC25" i="63" s="1"/>
  <c r="O147" i="63"/>
  <c r="O107" i="63"/>
  <c r="O122" i="63"/>
  <c r="O153" i="63"/>
  <c r="O89" i="63"/>
  <c r="O120" i="63"/>
  <c r="O159" i="63"/>
  <c r="O95" i="63"/>
  <c r="O134" i="63"/>
  <c r="O173" i="63"/>
  <c r="O109" i="63"/>
  <c r="O148" i="63"/>
  <c r="O84" i="63"/>
  <c r="Y49" i="63"/>
  <c r="N144" i="63"/>
  <c r="BU19" i="63"/>
  <c r="BV19" i="63" s="1"/>
  <c r="BW19" i="63" s="1"/>
  <c r="O52" i="63"/>
  <c r="L66" i="63" s="1"/>
  <c r="O139" i="63"/>
  <c r="O178" i="63"/>
  <c r="O114" i="63"/>
  <c r="O145" i="63"/>
  <c r="O176" i="63"/>
  <c r="O112" i="63"/>
  <c r="O151" i="63"/>
  <c r="O87" i="63"/>
  <c r="O126" i="63"/>
  <c r="O165" i="63"/>
  <c r="O101" i="63"/>
  <c r="O140" i="63"/>
  <c r="N166" i="63"/>
  <c r="O54" i="63"/>
  <c r="L68" i="63" s="1"/>
  <c r="O163" i="63"/>
  <c r="O170" i="63"/>
  <c r="O106" i="63"/>
  <c r="O137" i="63"/>
  <c r="O168" i="63"/>
  <c r="O104" i="63"/>
  <c r="O143" i="63"/>
  <c r="O182" i="63"/>
  <c r="O118" i="63"/>
  <c r="O157" i="63"/>
  <c r="O93" i="63"/>
  <c r="I137" i="63"/>
  <c r="D69" i="63"/>
  <c r="D75" i="63"/>
  <c r="BL19" i="63"/>
  <c r="BM19" i="63" s="1"/>
  <c r="BN19" i="63" s="1"/>
  <c r="BL24" i="63"/>
  <c r="BM24" i="63" s="1"/>
  <c r="BN24" i="63" s="1"/>
  <c r="D67" i="63"/>
  <c r="N55" i="63"/>
  <c r="BX22" i="63" s="1"/>
  <c r="BY22" i="63" s="1"/>
  <c r="BZ22" i="63" s="1"/>
  <c r="N167" i="63"/>
  <c r="N182" i="63"/>
  <c r="N118" i="63"/>
  <c r="N157" i="63"/>
  <c r="N93" i="63"/>
  <c r="N132" i="63"/>
  <c r="N171" i="63"/>
  <c r="N107" i="63"/>
  <c r="N138" i="63"/>
  <c r="N169" i="63"/>
  <c r="N105" i="63"/>
  <c r="N136" i="63"/>
  <c r="N57" i="63"/>
  <c r="BX24" i="63" s="1"/>
  <c r="BY24" i="63" s="1"/>
  <c r="BZ24" i="63" s="1"/>
  <c r="N103" i="63"/>
  <c r="N174" i="63"/>
  <c r="N110" i="63"/>
  <c r="N149" i="63"/>
  <c r="N85" i="63"/>
  <c r="N124" i="63"/>
  <c r="N163" i="63"/>
  <c r="N99" i="63"/>
  <c r="N130" i="63"/>
  <c r="N161" i="63"/>
  <c r="N97" i="63"/>
  <c r="N128" i="63"/>
  <c r="DC20" i="63"/>
  <c r="DC23" i="63"/>
  <c r="N53" i="63"/>
  <c r="BX20" i="63" s="1"/>
  <c r="BY20" i="63" s="1"/>
  <c r="BZ20" i="63" s="1"/>
  <c r="N127" i="63"/>
  <c r="N95" i="63"/>
  <c r="N158" i="63"/>
  <c r="N94" i="63"/>
  <c r="N133" i="63"/>
  <c r="N172" i="63"/>
  <c r="N108" i="63"/>
  <c r="N147" i="63"/>
  <c r="N178" i="63"/>
  <c r="N114" i="63"/>
  <c r="N145" i="63"/>
  <c r="N176" i="63"/>
  <c r="N112" i="63"/>
  <c r="DC19" i="63"/>
  <c r="N61" i="63"/>
  <c r="N83" i="63"/>
  <c r="N151" i="63"/>
  <c r="N150" i="63"/>
  <c r="N86" i="63"/>
  <c r="N125" i="63"/>
  <c r="N164" i="63"/>
  <c r="N100" i="63"/>
  <c r="N139" i="63"/>
  <c r="N170" i="63"/>
  <c r="N106" i="63"/>
  <c r="N137" i="63"/>
  <c r="N168" i="63"/>
  <c r="N104" i="63"/>
  <c r="DC22" i="63"/>
  <c r="N58" i="63"/>
  <c r="BX25" i="63" s="1"/>
  <c r="BY25" i="63" s="1"/>
  <c r="BZ25" i="63" s="1"/>
  <c r="N119" i="63"/>
  <c r="N87" i="63"/>
  <c r="N142" i="63"/>
  <c r="N181" i="63"/>
  <c r="N117" i="63"/>
  <c r="N156" i="63"/>
  <c r="N92" i="63"/>
  <c r="N131" i="63"/>
  <c r="N162" i="63"/>
  <c r="N98" i="63"/>
  <c r="N129" i="63"/>
  <c r="N160" i="63"/>
  <c r="N96" i="63"/>
  <c r="N52" i="63"/>
  <c r="BX19" i="63" s="1"/>
  <c r="BY19" i="63" s="1"/>
  <c r="BZ19" i="63" s="1"/>
  <c r="N175" i="63"/>
  <c r="N143" i="63"/>
  <c r="N134" i="63"/>
  <c r="N173" i="63"/>
  <c r="N109" i="63"/>
  <c r="N148" i="63"/>
  <c r="N84" i="63"/>
  <c r="N123" i="63"/>
  <c r="N154" i="63"/>
  <c r="N90" i="63"/>
  <c r="N121" i="63"/>
  <c r="N152" i="63"/>
  <c r="N88" i="63"/>
  <c r="DC25" i="63"/>
  <c r="N56" i="63"/>
  <c r="BX23" i="63" s="1"/>
  <c r="BY23" i="63" s="1"/>
  <c r="BZ23" i="63" s="1"/>
  <c r="N111" i="63"/>
  <c r="N135" i="63"/>
  <c r="N126" i="63"/>
  <c r="N165" i="63"/>
  <c r="N101" i="63"/>
  <c r="N140" i="63"/>
  <c r="N179" i="63"/>
  <c r="N115" i="63"/>
  <c r="N146" i="63"/>
  <c r="N177" i="63"/>
  <c r="N113" i="63"/>
  <c r="G76" i="63"/>
  <c r="BD49" i="63" a="1"/>
  <c r="BD49" i="63" s="1"/>
  <c r="BH49" i="63" s="1" a="1"/>
  <c r="BH49" i="63" s="1"/>
  <c r="J45" i="63" s="1"/>
  <c r="I56" i="63"/>
  <c r="F70" i="63" s="1"/>
  <c r="I83" i="63"/>
  <c r="I119" i="63"/>
  <c r="I88" i="63"/>
  <c r="I126" i="63"/>
  <c r="I104" i="63"/>
  <c r="I125" i="63"/>
  <c r="I96" i="63"/>
  <c r="I124" i="63"/>
  <c r="I171" i="63"/>
  <c r="I107" i="63"/>
  <c r="I138" i="63"/>
  <c r="I169" i="63"/>
  <c r="I105" i="63"/>
  <c r="W49" i="63"/>
  <c r="I53" i="63"/>
  <c r="BR20" i="63" s="1"/>
  <c r="BS20" i="63" s="1"/>
  <c r="BT20" i="63" s="1"/>
  <c r="I159" i="63"/>
  <c r="I95" i="63"/>
  <c r="I166" i="63"/>
  <c r="I102" i="63"/>
  <c r="I165" i="63"/>
  <c r="I101" i="63"/>
  <c r="I164" i="63"/>
  <c r="I100" i="63"/>
  <c r="I147" i="63"/>
  <c r="I178" i="63"/>
  <c r="I114" i="63"/>
  <c r="I145" i="63"/>
  <c r="W48" i="63"/>
  <c r="I57" i="63"/>
  <c r="F71" i="63" s="1"/>
  <c r="I151" i="63"/>
  <c r="I87" i="63"/>
  <c r="I158" i="63"/>
  <c r="I94" i="63"/>
  <c r="I157" i="63"/>
  <c r="I93" i="63"/>
  <c r="I156" i="63"/>
  <c r="I92" i="63"/>
  <c r="I139" i="63"/>
  <c r="I170" i="63"/>
  <c r="I106" i="63"/>
  <c r="J68" i="63"/>
  <c r="BD41" i="63" a="1"/>
  <c r="BD41" i="63" s="1"/>
  <c r="BH41" i="63" s="1" a="1"/>
  <c r="G43" i="63" s="1"/>
  <c r="AA49" i="50"/>
  <c r="CV31" i="63"/>
  <c r="E39" i="63" s="1"/>
  <c r="J72" i="63"/>
  <c r="DB31" i="63"/>
  <c r="H39" i="63" s="1"/>
  <c r="J67" i="63"/>
  <c r="AL127" i="50"/>
  <c r="AL123" i="63"/>
  <c r="AM124" i="63"/>
  <c r="DH31" i="50"/>
  <c r="V31" i="50"/>
  <c r="AP37" i="50"/>
  <c r="AP45" i="50"/>
  <c r="AP39" i="50"/>
  <c r="AP47" i="50"/>
  <c r="AM47" i="50"/>
  <c r="AN38" i="50"/>
  <c r="AN46" i="50"/>
  <c r="AM39" i="50"/>
  <c r="AN39" i="50"/>
  <c r="AN47" i="50"/>
  <c r="AP46" i="50"/>
  <c r="AP38" i="50"/>
  <c r="AM38" i="50"/>
  <c r="AL47" i="50"/>
  <c r="AN45" i="50"/>
  <c r="AN37" i="50"/>
  <c r="AM46" i="50"/>
  <c r="AL39" i="50"/>
  <c r="AM45" i="50"/>
  <c r="AL38" i="50"/>
  <c r="AM37" i="50"/>
  <c r="AL46" i="50"/>
  <c r="BC19" i="50"/>
  <c r="BC31" i="50" s="1"/>
  <c r="AU32" i="50"/>
  <c r="AU45" i="50" s="1"/>
  <c r="Z32" i="50"/>
  <c r="F61" i="50"/>
  <c r="C75" i="50" s="1"/>
  <c r="F181" i="50"/>
  <c r="F167" i="50"/>
  <c r="F177" i="50"/>
  <c r="F182" i="50"/>
  <c r="F174" i="50"/>
  <c r="F166" i="50"/>
  <c r="F158" i="50"/>
  <c r="F148" i="50"/>
  <c r="F153" i="50"/>
  <c r="F131" i="50"/>
  <c r="F173" i="50"/>
  <c r="F179" i="50"/>
  <c r="F175" i="50"/>
  <c r="F180" i="50"/>
  <c r="F172" i="50"/>
  <c r="F164" i="50"/>
  <c r="F143" i="50"/>
  <c r="F163" i="50"/>
  <c r="F171" i="50"/>
  <c r="F159" i="50"/>
  <c r="F178" i="50"/>
  <c r="F170" i="50"/>
  <c r="F162" i="50"/>
  <c r="F141" i="50"/>
  <c r="F161" i="50"/>
  <c r="F169" i="50"/>
  <c r="F165" i="50"/>
  <c r="F176" i="50"/>
  <c r="F168" i="50"/>
  <c r="F160" i="50"/>
  <c r="F128" i="50"/>
  <c r="F155" i="50"/>
  <c r="F137" i="50"/>
  <c r="F129" i="50"/>
  <c r="F142" i="50"/>
  <c r="F123" i="50"/>
  <c r="F132" i="50"/>
  <c r="F124" i="50"/>
  <c r="F125" i="50"/>
  <c r="F147" i="50"/>
  <c r="F127" i="50"/>
  <c r="F146" i="50"/>
  <c r="F140" i="50"/>
  <c r="F138" i="50"/>
  <c r="F152" i="50"/>
  <c r="F150" i="50"/>
  <c r="F133" i="50"/>
  <c r="F154" i="50"/>
  <c r="F151" i="50"/>
  <c r="F126" i="50"/>
  <c r="F135" i="50"/>
  <c r="F130" i="50"/>
  <c r="F149" i="50"/>
  <c r="F157" i="50"/>
  <c r="F145" i="50"/>
  <c r="F134" i="50"/>
  <c r="F136" i="50"/>
  <c r="F156" i="50"/>
  <c r="F139" i="50"/>
  <c r="F144" i="50"/>
  <c r="E45" i="50"/>
  <c r="E44" i="50"/>
  <c r="E43" i="50"/>
  <c r="BD20" i="50"/>
  <c r="BJ20" i="50" s="1"/>
  <c r="G29" i="50"/>
  <c r="F59" i="50"/>
  <c r="C73" i="50" s="1"/>
  <c r="F58" i="50"/>
  <c r="C72" i="50" s="1"/>
  <c r="F56" i="50"/>
  <c r="C70" i="50" s="1"/>
  <c r="F60" i="50"/>
  <c r="C74" i="50" s="1"/>
  <c r="F57" i="50"/>
  <c r="C71" i="50" s="1"/>
  <c r="F86" i="50"/>
  <c r="F85" i="50"/>
  <c r="F84" i="50"/>
  <c r="F90" i="50"/>
  <c r="F88" i="50"/>
  <c r="F89" i="50"/>
  <c r="F87" i="50"/>
  <c r="F91" i="50"/>
  <c r="F83" i="50"/>
  <c r="F52" i="50"/>
  <c r="C66" i="50" s="1"/>
  <c r="F103" i="50"/>
  <c r="F111" i="50"/>
  <c r="F105" i="50"/>
  <c r="F115" i="50"/>
  <c r="F107" i="50"/>
  <c r="F53" i="50"/>
  <c r="C67" i="50" s="1"/>
  <c r="F113" i="50"/>
  <c r="F102" i="50"/>
  <c r="F101" i="50"/>
  <c r="F118" i="50"/>
  <c r="F117" i="50"/>
  <c r="F54" i="50"/>
  <c r="C68" i="50" s="1"/>
  <c r="F114" i="50"/>
  <c r="F92" i="50"/>
  <c r="F55" i="50"/>
  <c r="C69" i="50" s="1"/>
  <c r="F119" i="50"/>
  <c r="F112" i="50"/>
  <c r="F108" i="50"/>
  <c r="F116" i="50"/>
  <c r="F121" i="50"/>
  <c r="F120" i="50"/>
  <c r="F99" i="50"/>
  <c r="F109" i="50"/>
  <c r="F122" i="50"/>
  <c r="F94" i="50"/>
  <c r="F96" i="50"/>
  <c r="F98" i="50"/>
  <c r="F93" i="50"/>
  <c r="F104" i="50"/>
  <c r="F110" i="50"/>
  <c r="F106" i="50"/>
  <c r="F97" i="50"/>
  <c r="F100" i="50"/>
  <c r="F95" i="50"/>
  <c r="BF22" i="50"/>
  <c r="BK22" i="50"/>
  <c r="BI22" i="50"/>
  <c r="BH22" i="50"/>
  <c r="BE22" i="50"/>
  <c r="BJ22" i="50"/>
  <c r="BG22" i="50"/>
  <c r="AK21" i="50"/>
  <c r="AG21" i="50"/>
  <c r="AH21" i="50"/>
  <c r="AJ21" i="50"/>
  <c r="AI21" i="50"/>
  <c r="BB19" i="50"/>
  <c r="AV19" i="50"/>
  <c r="AY19" i="50"/>
  <c r="AW19" i="50"/>
  <c r="BA19" i="50"/>
  <c r="AZ19" i="50"/>
  <c r="AU31" i="50"/>
  <c r="AU37" i="50" s="1"/>
  <c r="AX19" i="50"/>
  <c r="AH22" i="50"/>
  <c r="AI22" i="50"/>
  <c r="AJ22" i="50"/>
  <c r="AG22" i="50"/>
  <c r="AK22" i="50"/>
  <c r="AB20" i="50"/>
  <c r="AE20" i="50"/>
  <c r="AD20" i="50"/>
  <c r="AC20" i="50"/>
  <c r="AA20" i="50"/>
  <c r="X31" i="50"/>
  <c r="AX21" i="50"/>
  <c r="AY21" i="50"/>
  <c r="BB21" i="50"/>
  <c r="AZ21" i="50"/>
  <c r="BA21" i="50"/>
  <c r="AW21" i="50"/>
  <c r="AV21" i="50"/>
  <c r="BB22" i="50"/>
  <c r="AW22" i="50"/>
  <c r="AY22" i="50"/>
  <c r="AZ22" i="50"/>
  <c r="AV22" i="50"/>
  <c r="BA22" i="50"/>
  <c r="AX22" i="50"/>
  <c r="AJ20" i="50"/>
  <c r="AI20" i="50"/>
  <c r="AH20" i="50"/>
  <c r="AG20" i="50"/>
  <c r="AK20" i="50"/>
  <c r="W31" i="50"/>
  <c r="BF21" i="50"/>
  <c r="BJ21" i="50"/>
  <c r="BE21" i="50"/>
  <c r="BG21" i="50"/>
  <c r="BK21" i="50"/>
  <c r="BI21" i="50"/>
  <c r="BH21" i="50"/>
  <c r="AA19" i="50"/>
  <c r="AD19" i="50"/>
  <c r="Z31" i="50"/>
  <c r="AE19" i="50"/>
  <c r="AB19" i="50"/>
  <c r="AC19" i="50"/>
  <c r="AC21" i="50"/>
  <c r="AB21" i="50"/>
  <c r="AE21" i="50"/>
  <c r="AA21" i="50"/>
  <c r="AD21" i="50"/>
  <c r="BD19" i="50"/>
  <c r="AF19" i="50"/>
  <c r="AF32" i="50" s="1"/>
  <c r="AE22" i="50"/>
  <c r="AD22" i="50"/>
  <c r="AB22" i="50"/>
  <c r="AA22" i="50"/>
  <c r="AC22" i="50"/>
  <c r="BA20" i="50"/>
  <c r="AX20" i="50"/>
  <c r="AV20" i="50"/>
  <c r="AY20" i="50"/>
  <c r="AW20" i="50"/>
  <c r="AZ20" i="50"/>
  <c r="BB20" i="50"/>
  <c r="K75" i="63" l="1"/>
  <c r="BX28" i="63"/>
  <c r="BY28" i="63" s="1"/>
  <c r="BZ28" i="63" s="1"/>
  <c r="BZ31" i="63" s="1"/>
  <c r="I40" i="63" s="1"/>
  <c r="DE27" i="63"/>
  <c r="DE28" i="63"/>
  <c r="DE26" i="63"/>
  <c r="CA23" i="63"/>
  <c r="CB23" i="63" s="1"/>
  <c r="CC23" i="63" s="1"/>
  <c r="E70" i="63"/>
  <c r="E68" i="63"/>
  <c r="E73" i="63"/>
  <c r="CA22" i="63"/>
  <c r="CB22" i="63" s="1"/>
  <c r="CC22" i="63" s="1"/>
  <c r="F43" i="63"/>
  <c r="CA20" i="63"/>
  <c r="CB20" i="63" s="1"/>
  <c r="CC20" i="63" s="1"/>
  <c r="AY41" i="63"/>
  <c r="F45" i="63" s="1"/>
  <c r="BO22" i="63"/>
  <c r="BP22" i="63" s="1"/>
  <c r="BQ22" i="63" s="1"/>
  <c r="E67" i="63"/>
  <c r="E75" i="63"/>
  <c r="E66" i="63"/>
  <c r="BO25" i="63"/>
  <c r="BP25" i="63" s="1"/>
  <c r="BQ25" i="63" s="1"/>
  <c r="E74" i="63"/>
  <c r="P152" i="63"/>
  <c r="CW31" i="63"/>
  <c r="F39" i="63" s="1"/>
  <c r="P141" i="63"/>
  <c r="E71" i="63"/>
  <c r="P104" i="63"/>
  <c r="E36" i="50"/>
  <c r="L71" i="63"/>
  <c r="P60" i="63"/>
  <c r="CM27" i="63" s="1"/>
  <c r="CN27" i="63" s="1"/>
  <c r="CO27" i="63" s="1"/>
  <c r="P155" i="63"/>
  <c r="P180" i="63"/>
  <c r="AY49" i="63"/>
  <c r="I45" i="63" s="1"/>
  <c r="P116" i="63"/>
  <c r="P111" i="63"/>
  <c r="P91" i="63"/>
  <c r="DE20" i="63"/>
  <c r="P55" i="63"/>
  <c r="M69" i="63" s="1"/>
  <c r="P122" i="63"/>
  <c r="DE25" i="63"/>
  <c r="AV128" i="63"/>
  <c r="P166" i="63"/>
  <c r="P145" i="63"/>
  <c r="P102" i="63"/>
  <c r="K74" i="63"/>
  <c r="BR22" i="63"/>
  <c r="BS22" i="63" s="1"/>
  <c r="BT22" i="63" s="1"/>
  <c r="K70" i="63"/>
  <c r="L73" i="63"/>
  <c r="DE24" i="63"/>
  <c r="P53" i="63"/>
  <c r="CM20" i="63" s="1"/>
  <c r="CN20" i="63" s="1"/>
  <c r="CO20" i="63" s="1"/>
  <c r="P87" i="63"/>
  <c r="P125" i="63"/>
  <c r="P100" i="63"/>
  <c r="P170" i="63"/>
  <c r="P121" i="63"/>
  <c r="P136" i="63"/>
  <c r="AV124" i="63"/>
  <c r="P59" i="63"/>
  <c r="CM26" i="63" s="1"/>
  <c r="CN26" i="63" s="1"/>
  <c r="CO26" i="63" s="1"/>
  <c r="P167" i="63"/>
  <c r="P52" i="63"/>
  <c r="M66" i="63" s="1"/>
  <c r="P142" i="63"/>
  <c r="P181" i="63"/>
  <c r="P117" i="63"/>
  <c r="P156" i="63"/>
  <c r="P92" i="63"/>
  <c r="P131" i="63"/>
  <c r="P162" i="63"/>
  <c r="P98" i="63"/>
  <c r="P113" i="63"/>
  <c r="P128" i="63"/>
  <c r="DE21" i="63"/>
  <c r="P83" i="63"/>
  <c r="P103" i="63"/>
  <c r="P54" i="63"/>
  <c r="M68" i="63" s="1"/>
  <c r="P134" i="63"/>
  <c r="P173" i="63"/>
  <c r="P109" i="63"/>
  <c r="P148" i="63"/>
  <c r="P84" i="63"/>
  <c r="P123" i="63"/>
  <c r="P154" i="63"/>
  <c r="P90" i="63"/>
  <c r="P105" i="63"/>
  <c r="P112" i="63"/>
  <c r="P135" i="63"/>
  <c r="P158" i="63"/>
  <c r="P133" i="63"/>
  <c r="P108" i="63"/>
  <c r="P114" i="63"/>
  <c r="AV125" i="63"/>
  <c r="DE22" i="63"/>
  <c r="P150" i="63"/>
  <c r="P106" i="63"/>
  <c r="L74" i="63"/>
  <c r="DE23" i="63"/>
  <c r="P56" i="63"/>
  <c r="CM23" i="63" s="1"/>
  <c r="CN23" i="63" s="1"/>
  <c r="CO23" i="63" s="1"/>
  <c r="P126" i="63"/>
  <c r="P101" i="63"/>
  <c r="P179" i="63"/>
  <c r="P146" i="63"/>
  <c r="P177" i="63"/>
  <c r="P96" i="63"/>
  <c r="AV126" i="63"/>
  <c r="P58" i="63"/>
  <c r="CM25" i="63" s="1"/>
  <c r="CN25" i="63" s="1"/>
  <c r="CO25" i="63" s="1"/>
  <c r="P159" i="63"/>
  <c r="P182" i="63"/>
  <c r="P118" i="63"/>
  <c r="P157" i="63"/>
  <c r="P93" i="63"/>
  <c r="P132" i="63"/>
  <c r="P171" i="63"/>
  <c r="P107" i="63"/>
  <c r="P138" i="63"/>
  <c r="P169" i="63"/>
  <c r="P176" i="63"/>
  <c r="P88" i="63"/>
  <c r="AV78" i="63"/>
  <c r="P127" i="63"/>
  <c r="P151" i="63"/>
  <c r="P94" i="63"/>
  <c r="P172" i="63"/>
  <c r="P147" i="63"/>
  <c r="P178" i="63"/>
  <c r="P129" i="63"/>
  <c r="P144" i="63"/>
  <c r="P57" i="63"/>
  <c r="CM24" i="63" s="1"/>
  <c r="CN24" i="63" s="1"/>
  <c r="CO24" i="63" s="1"/>
  <c r="P86" i="63"/>
  <c r="P164" i="63"/>
  <c r="P139" i="63"/>
  <c r="DE19" i="63"/>
  <c r="P119" i="63"/>
  <c r="P143" i="63"/>
  <c r="P165" i="63"/>
  <c r="P140" i="63"/>
  <c r="P115" i="63"/>
  <c r="P97" i="63"/>
  <c r="I44" i="63"/>
  <c r="DF28" i="63" s="1"/>
  <c r="AV127" i="63"/>
  <c r="P61" i="63"/>
  <c r="P175" i="63"/>
  <c r="P95" i="63"/>
  <c r="P174" i="63"/>
  <c r="P110" i="63"/>
  <c r="P149" i="63"/>
  <c r="P85" i="63"/>
  <c r="P124" i="63"/>
  <c r="P163" i="63"/>
  <c r="P99" i="63"/>
  <c r="P130" i="63"/>
  <c r="P161" i="63"/>
  <c r="P160" i="63"/>
  <c r="K66" i="63"/>
  <c r="P153" i="63"/>
  <c r="P89" i="63"/>
  <c r="P120" i="63"/>
  <c r="L75" i="63"/>
  <c r="P137" i="63"/>
  <c r="P168" i="63"/>
  <c r="F68" i="63"/>
  <c r="BR24" i="63"/>
  <c r="BS24" i="63" s="1"/>
  <c r="BT24" i="63" s="1"/>
  <c r="F74" i="63"/>
  <c r="DD31" i="63"/>
  <c r="J39" i="63" s="1"/>
  <c r="F72" i="63"/>
  <c r="F73" i="63"/>
  <c r="G44" i="63"/>
  <c r="BH41" i="63"/>
  <c r="G45" i="63" s="1"/>
  <c r="BN31" i="63"/>
  <c r="E40" i="63" s="1"/>
  <c r="CX31" i="63"/>
  <c r="G39" i="63" s="1"/>
  <c r="BR23" i="63"/>
  <c r="BS23" i="63" s="1"/>
  <c r="BT23" i="63" s="1"/>
  <c r="CA19" i="63"/>
  <c r="CB19" i="63" s="1"/>
  <c r="CC19" i="63" s="1"/>
  <c r="K73" i="63"/>
  <c r="K72" i="63"/>
  <c r="L72" i="63"/>
  <c r="BW31" i="63"/>
  <c r="H40" i="63" s="1"/>
  <c r="K69" i="63"/>
  <c r="DC31" i="63"/>
  <c r="I39" i="63" s="1"/>
  <c r="F66" i="63"/>
  <c r="F75" i="63"/>
  <c r="CA21" i="63"/>
  <c r="CB21" i="63" s="1"/>
  <c r="CC21" i="63" s="1"/>
  <c r="K68" i="63"/>
  <c r="J44" i="63"/>
  <c r="J43" i="63"/>
  <c r="K67" i="63"/>
  <c r="D76" i="63"/>
  <c r="K71" i="63"/>
  <c r="J76" i="63"/>
  <c r="F67" i="63"/>
  <c r="AM128" i="50"/>
  <c r="AL122" i="63"/>
  <c r="AV123" i="63"/>
  <c r="AM123" i="63"/>
  <c r="K94" i="63"/>
  <c r="AL126" i="50"/>
  <c r="AM127" i="50"/>
  <c r="AM78" i="50"/>
  <c r="CY28" i="50"/>
  <c r="CY25" i="50"/>
  <c r="CY27" i="50"/>
  <c r="CY26" i="50"/>
  <c r="CZ22" i="63"/>
  <c r="AL41" i="50" a="1"/>
  <c r="AL41" i="50" s="1"/>
  <c r="AP41" i="50" s="1" a="1"/>
  <c r="AP41" i="50" s="1"/>
  <c r="AL49" i="50" a="1"/>
  <c r="AL49" i="50" s="1"/>
  <c r="AP49" i="50" s="1" a="1"/>
  <c r="CY24" i="50"/>
  <c r="CY22" i="50"/>
  <c r="CY21" i="50"/>
  <c r="CY23" i="50"/>
  <c r="CY20" i="50"/>
  <c r="CY19" i="50"/>
  <c r="H36" i="50"/>
  <c r="BD32" i="50"/>
  <c r="BD45" i="50" s="1"/>
  <c r="H37" i="50"/>
  <c r="J180" i="50"/>
  <c r="J164" i="50"/>
  <c r="J123" i="50"/>
  <c r="J173" i="50"/>
  <c r="J165" i="50"/>
  <c r="J181" i="50"/>
  <c r="J176" i="50"/>
  <c r="J160" i="50"/>
  <c r="J128" i="50"/>
  <c r="J172" i="50"/>
  <c r="J147" i="50"/>
  <c r="J168" i="50"/>
  <c r="J137" i="50"/>
  <c r="J179" i="50"/>
  <c r="J159" i="50"/>
  <c r="J132" i="50"/>
  <c r="J177" i="50"/>
  <c r="J182" i="50"/>
  <c r="J175" i="50"/>
  <c r="J178" i="50"/>
  <c r="J155" i="50"/>
  <c r="J171" i="50"/>
  <c r="J174" i="50"/>
  <c r="J156" i="50"/>
  <c r="J143" i="50"/>
  <c r="J140" i="50"/>
  <c r="J169" i="50"/>
  <c r="J170" i="50"/>
  <c r="J154" i="50"/>
  <c r="J129" i="50"/>
  <c r="J167" i="50"/>
  <c r="J166" i="50"/>
  <c r="J148" i="50"/>
  <c r="J163" i="50"/>
  <c r="J162" i="50"/>
  <c r="J142" i="50"/>
  <c r="J161" i="50"/>
  <c r="J158" i="50"/>
  <c r="J124" i="50"/>
  <c r="J145" i="50"/>
  <c r="J138" i="50"/>
  <c r="J153" i="50"/>
  <c r="J149" i="50"/>
  <c r="J151" i="50"/>
  <c r="J136" i="50"/>
  <c r="J133" i="50"/>
  <c r="J150" i="50"/>
  <c r="J130" i="50"/>
  <c r="J146" i="50"/>
  <c r="J126" i="50"/>
  <c r="J127" i="50"/>
  <c r="J141" i="50"/>
  <c r="J135" i="50"/>
  <c r="J144" i="50"/>
  <c r="J134" i="50"/>
  <c r="J152" i="50"/>
  <c r="J157" i="50"/>
  <c r="J125" i="50"/>
  <c r="J139" i="50"/>
  <c r="J131" i="50"/>
  <c r="C76" i="50"/>
  <c r="BI20" i="50"/>
  <c r="BH20" i="50"/>
  <c r="BE20" i="50"/>
  <c r="J61" i="50"/>
  <c r="CD28" i="50" s="1"/>
  <c r="CE28" i="50" s="1"/>
  <c r="BF20" i="50"/>
  <c r="BG20" i="50"/>
  <c r="BK20" i="50"/>
  <c r="J56" i="50"/>
  <c r="J57" i="50"/>
  <c r="J59" i="50"/>
  <c r="CD26" i="50" s="1"/>
  <c r="CE26" i="50" s="1"/>
  <c r="J60" i="50"/>
  <c r="CD27" i="50" s="1"/>
  <c r="CE27" i="50" s="1"/>
  <c r="J58" i="50"/>
  <c r="CD25" i="50" s="1"/>
  <c r="CE25" i="50" s="1"/>
  <c r="J101" i="50"/>
  <c r="J100" i="50"/>
  <c r="J120" i="50"/>
  <c r="J106" i="50"/>
  <c r="J108" i="50"/>
  <c r="AY31" i="50"/>
  <c r="J119" i="50"/>
  <c r="J90" i="50"/>
  <c r="J88" i="50"/>
  <c r="J122" i="50"/>
  <c r="J109" i="50"/>
  <c r="J107" i="50"/>
  <c r="J87" i="50"/>
  <c r="AE31" i="50"/>
  <c r="AZ31" i="50"/>
  <c r="AV31" i="50"/>
  <c r="J102" i="50"/>
  <c r="J84" i="50"/>
  <c r="J112" i="50"/>
  <c r="J95" i="50"/>
  <c r="J92" i="50"/>
  <c r="J121" i="50"/>
  <c r="J99" i="50"/>
  <c r="J52" i="50"/>
  <c r="J105" i="50"/>
  <c r="J115" i="50"/>
  <c r="J55" i="50"/>
  <c r="AA31" i="50"/>
  <c r="BA31" i="50"/>
  <c r="BB31" i="50"/>
  <c r="J116" i="50"/>
  <c r="J97" i="50"/>
  <c r="J96" i="50"/>
  <c r="J114" i="50"/>
  <c r="J85" i="50"/>
  <c r="J89" i="50"/>
  <c r="J93" i="50"/>
  <c r="J53" i="50"/>
  <c r="J104" i="50"/>
  <c r="J103" i="50"/>
  <c r="J94" i="50"/>
  <c r="J117" i="50"/>
  <c r="BK19" i="50"/>
  <c r="BH19" i="50"/>
  <c r="BD31" i="50"/>
  <c r="BD37" i="50" s="1"/>
  <c r="BI19" i="50"/>
  <c r="BJ19" i="50"/>
  <c r="BJ31" i="50" s="1"/>
  <c r="BE19" i="50"/>
  <c r="BF19" i="50"/>
  <c r="BG19" i="50"/>
  <c r="AB31" i="50"/>
  <c r="AI19" i="50"/>
  <c r="AI31" i="50" s="1"/>
  <c r="AJ19" i="50"/>
  <c r="AJ31" i="50" s="1"/>
  <c r="AK19" i="50"/>
  <c r="AK31" i="50" s="1"/>
  <c r="AH19" i="50"/>
  <c r="AH31" i="50" s="1"/>
  <c r="AF31" i="50"/>
  <c r="AG19" i="50"/>
  <c r="AG31" i="50" s="1"/>
  <c r="AC31" i="50"/>
  <c r="AD31" i="50"/>
  <c r="AX31" i="50"/>
  <c r="AW31" i="50"/>
  <c r="AY45" i="50" s="1"/>
  <c r="J110" i="50"/>
  <c r="J118" i="50"/>
  <c r="J83" i="50"/>
  <c r="J113" i="50"/>
  <c r="J54" i="50"/>
  <c r="J86" i="50"/>
  <c r="J91" i="50"/>
  <c r="J98" i="50"/>
  <c r="J111" i="50"/>
  <c r="K163" i="63" l="1"/>
  <c r="DA27" i="63"/>
  <c r="BQ31" i="63"/>
  <c r="F40" i="63" s="1"/>
  <c r="DA26" i="63"/>
  <c r="DA28" i="63"/>
  <c r="DF27" i="63"/>
  <c r="DF26" i="63"/>
  <c r="DG27" i="63"/>
  <c r="DG28" i="63"/>
  <c r="DG26" i="63"/>
  <c r="K92" i="63"/>
  <c r="CZ27" i="63"/>
  <c r="CZ28" i="63"/>
  <c r="CZ26" i="63"/>
  <c r="M75" i="63"/>
  <c r="CM28" i="63"/>
  <c r="CN28" i="63" s="1"/>
  <c r="CO28" i="63" s="1"/>
  <c r="AN124" i="63"/>
  <c r="K175" i="63"/>
  <c r="K120" i="63"/>
  <c r="K146" i="63"/>
  <c r="CZ19" i="63"/>
  <c r="K127" i="63"/>
  <c r="K117" i="63"/>
  <c r="K98" i="63"/>
  <c r="K99" i="63"/>
  <c r="K87" i="63"/>
  <c r="K60" i="63"/>
  <c r="CG27" i="63" s="1"/>
  <c r="CH27" i="63" s="1"/>
  <c r="CI27" i="63" s="1"/>
  <c r="K112" i="63"/>
  <c r="K172" i="63"/>
  <c r="AN123" i="63"/>
  <c r="K58" i="63"/>
  <c r="H72" i="63" s="1"/>
  <c r="K109" i="63"/>
  <c r="K57" i="63"/>
  <c r="K124" i="63"/>
  <c r="AN78" i="63"/>
  <c r="K168" i="63"/>
  <c r="K102" i="63"/>
  <c r="K142" i="63"/>
  <c r="K93" i="63"/>
  <c r="K123" i="63"/>
  <c r="K169" i="63"/>
  <c r="K59" i="63"/>
  <c r="CG26" i="63" s="1"/>
  <c r="CH26" i="63" s="1"/>
  <c r="CI26" i="63" s="1"/>
  <c r="K115" i="63"/>
  <c r="K121" i="63"/>
  <c r="K132" i="63"/>
  <c r="K61" i="63"/>
  <c r="CG28" i="63" s="1"/>
  <c r="CH28" i="63" s="1"/>
  <c r="CI28" i="63" s="1"/>
  <c r="CZ20" i="63"/>
  <c r="K176" i="63"/>
  <c r="K157" i="63"/>
  <c r="K108" i="63"/>
  <c r="K106" i="63"/>
  <c r="CZ23" i="63"/>
  <c r="K111" i="63"/>
  <c r="K126" i="63"/>
  <c r="K141" i="63"/>
  <c r="K156" i="63"/>
  <c r="K147" i="63"/>
  <c r="K130" i="63"/>
  <c r="K105" i="63"/>
  <c r="K151" i="63"/>
  <c r="K166" i="63"/>
  <c r="K181" i="63"/>
  <c r="K104" i="63"/>
  <c r="K54" i="63"/>
  <c r="H68" i="63" s="1"/>
  <c r="K170" i="63"/>
  <c r="K145" i="63"/>
  <c r="AN126" i="63"/>
  <c r="K143" i="63"/>
  <c r="K158" i="63"/>
  <c r="K173" i="63"/>
  <c r="K55" i="63"/>
  <c r="CG22" i="63" s="1"/>
  <c r="CH22" i="63" s="1"/>
  <c r="CI22" i="63" s="1"/>
  <c r="K179" i="63"/>
  <c r="K162" i="63"/>
  <c r="K137" i="63"/>
  <c r="AN125" i="63"/>
  <c r="CZ25" i="63"/>
  <c r="K167" i="63"/>
  <c r="K103" i="63"/>
  <c r="K182" i="63"/>
  <c r="K118" i="63"/>
  <c r="K88" i="63"/>
  <c r="K133" i="63"/>
  <c r="K160" i="63"/>
  <c r="K148" i="63"/>
  <c r="K84" i="63"/>
  <c r="K139" i="63"/>
  <c r="K53" i="63"/>
  <c r="CG20" i="63" s="1"/>
  <c r="CH20" i="63" s="1"/>
  <c r="CI20" i="63" s="1"/>
  <c r="K122" i="63"/>
  <c r="K161" i="63"/>
  <c r="K97" i="63"/>
  <c r="AN127" i="63"/>
  <c r="CZ21" i="63"/>
  <c r="K159" i="63"/>
  <c r="K95" i="63"/>
  <c r="K174" i="63"/>
  <c r="K110" i="63"/>
  <c r="K56" i="63"/>
  <c r="CG23" i="63" s="1"/>
  <c r="CH23" i="63" s="1"/>
  <c r="CI23" i="63" s="1"/>
  <c r="K125" i="63"/>
  <c r="K128" i="63"/>
  <c r="K140" i="63"/>
  <c r="K52" i="63"/>
  <c r="K131" i="63"/>
  <c r="K178" i="63"/>
  <c r="K114" i="63"/>
  <c r="K153" i="63"/>
  <c r="K89" i="63"/>
  <c r="AN128" i="63"/>
  <c r="CZ24" i="63"/>
  <c r="K152" i="63"/>
  <c r="K135" i="63"/>
  <c r="K144" i="63"/>
  <c r="K150" i="63"/>
  <c r="K86" i="63"/>
  <c r="K165" i="63"/>
  <c r="K101" i="63"/>
  <c r="K180" i="63"/>
  <c r="K116" i="63"/>
  <c r="K171" i="63"/>
  <c r="K107" i="63"/>
  <c r="K154" i="63"/>
  <c r="K90" i="63"/>
  <c r="K129" i="63"/>
  <c r="K83" i="63"/>
  <c r="K119" i="63"/>
  <c r="K96" i="63"/>
  <c r="K134" i="63"/>
  <c r="K136" i="63"/>
  <c r="K149" i="63"/>
  <c r="K85" i="63"/>
  <c r="K164" i="63"/>
  <c r="K100" i="63"/>
  <c r="K155" i="63"/>
  <c r="K91" i="63"/>
  <c r="K138" i="63"/>
  <c r="K177" i="63"/>
  <c r="K113" i="63"/>
  <c r="M73" i="63"/>
  <c r="CM19" i="63"/>
  <c r="CN19" i="63" s="1"/>
  <c r="CO19" i="63" s="1"/>
  <c r="Q163" i="63"/>
  <c r="Q119" i="63"/>
  <c r="CM22" i="63"/>
  <c r="CN22" i="63" s="1"/>
  <c r="CO22" i="63" s="1"/>
  <c r="Q172" i="63"/>
  <c r="M72" i="63"/>
  <c r="E76" i="63"/>
  <c r="CM21" i="63"/>
  <c r="CN21" i="63" s="1"/>
  <c r="CO21" i="63" s="1"/>
  <c r="Q144" i="63"/>
  <c r="CC31" i="63"/>
  <c r="J40" i="63" s="1"/>
  <c r="Q94" i="63"/>
  <c r="M74" i="63"/>
  <c r="Q123" i="63"/>
  <c r="BT31" i="63"/>
  <c r="G40" i="63" s="1"/>
  <c r="Q132" i="63"/>
  <c r="Q177" i="63"/>
  <c r="Q120" i="63"/>
  <c r="DF23" i="63"/>
  <c r="Q55" i="63"/>
  <c r="N69" i="63" s="1"/>
  <c r="Q162" i="63"/>
  <c r="Q129" i="63"/>
  <c r="Q96" i="63"/>
  <c r="Q174" i="63"/>
  <c r="Q149" i="63"/>
  <c r="Q124" i="63"/>
  <c r="Q153" i="63"/>
  <c r="Q60" i="63"/>
  <c r="CP27" i="63" s="1"/>
  <c r="CQ27" i="63" s="1"/>
  <c r="CR27" i="63" s="1"/>
  <c r="Q154" i="63"/>
  <c r="Q121" i="63"/>
  <c r="Q88" i="63"/>
  <c r="Q166" i="63"/>
  <c r="Q141" i="63"/>
  <c r="Q116" i="63"/>
  <c r="Q115" i="63"/>
  <c r="AW123" i="63"/>
  <c r="Q147" i="63"/>
  <c r="Q146" i="63"/>
  <c r="Q113" i="63"/>
  <c r="Q83" i="63"/>
  <c r="Q158" i="63"/>
  <c r="Q133" i="63"/>
  <c r="Q108" i="63"/>
  <c r="Q53" i="63"/>
  <c r="CP20" i="63" s="1"/>
  <c r="CQ20" i="63" s="1"/>
  <c r="CR20" i="63" s="1"/>
  <c r="Q173" i="63"/>
  <c r="AW127" i="63"/>
  <c r="Q139" i="63"/>
  <c r="Q122" i="63"/>
  <c r="Q89" i="63"/>
  <c r="Q159" i="63"/>
  <c r="Q134" i="63"/>
  <c r="Q109" i="63"/>
  <c r="Q84" i="63"/>
  <c r="DE31" i="63"/>
  <c r="H46" i="63" s="1"/>
  <c r="DF21" i="63"/>
  <c r="Q95" i="63"/>
  <c r="DF20" i="63"/>
  <c r="Q52" i="63"/>
  <c r="N66" i="63" s="1"/>
  <c r="Q131" i="63"/>
  <c r="Q98" i="63"/>
  <c r="Q160" i="63"/>
  <c r="Q135" i="63"/>
  <c r="Q110" i="63"/>
  <c r="Q85" i="63"/>
  <c r="Q148" i="63"/>
  <c r="DF25" i="63"/>
  <c r="AW124" i="63"/>
  <c r="Q54" i="63"/>
  <c r="N68" i="63" s="1"/>
  <c r="Q57" i="63"/>
  <c r="CP24" i="63" s="1"/>
  <c r="CQ24" i="63" s="1"/>
  <c r="CR24" i="63" s="1"/>
  <c r="Q90" i="63"/>
  <c r="Q152" i="63"/>
  <c r="Q127" i="63"/>
  <c r="Q102" i="63"/>
  <c r="Q180" i="63"/>
  <c r="DF19" i="63"/>
  <c r="M67" i="63"/>
  <c r="AW125" i="63"/>
  <c r="Q99" i="63"/>
  <c r="Q171" i="63"/>
  <c r="Q56" i="63"/>
  <c r="CP23" i="63" s="1"/>
  <c r="CQ23" i="63" s="1"/>
  <c r="CR23" i="63" s="1"/>
  <c r="Q138" i="63"/>
  <c r="Q169" i="63"/>
  <c r="Q105" i="63"/>
  <c r="Q136" i="63"/>
  <c r="Q175" i="63"/>
  <c r="Q111" i="63"/>
  <c r="Q150" i="63"/>
  <c r="Q86" i="63"/>
  <c r="Q125" i="63"/>
  <c r="Q164" i="63"/>
  <c r="Q100" i="63"/>
  <c r="L94" i="63"/>
  <c r="DF22" i="63"/>
  <c r="DF24" i="63"/>
  <c r="AW126" i="63"/>
  <c r="Q61" i="63"/>
  <c r="Q59" i="63"/>
  <c r="Q179" i="63"/>
  <c r="Q130" i="63"/>
  <c r="Q161" i="63"/>
  <c r="Q97" i="63"/>
  <c r="Q128" i="63"/>
  <c r="Q167" i="63"/>
  <c r="Q103" i="63"/>
  <c r="Q142" i="63"/>
  <c r="Q181" i="63"/>
  <c r="Q117" i="63"/>
  <c r="Q156" i="63"/>
  <c r="Q92" i="63"/>
  <c r="AW128" i="63"/>
  <c r="Q155" i="63"/>
  <c r="Q107" i="63"/>
  <c r="Q178" i="63"/>
  <c r="Q114" i="63"/>
  <c r="Q145" i="63"/>
  <c r="Q176" i="63"/>
  <c r="Q112" i="63"/>
  <c r="Q151" i="63"/>
  <c r="Q87" i="63"/>
  <c r="Q126" i="63"/>
  <c r="Q165" i="63"/>
  <c r="Q101" i="63"/>
  <c r="Q140" i="63"/>
  <c r="AW78" i="63"/>
  <c r="Q91" i="63"/>
  <c r="Q58" i="63"/>
  <c r="CP25" i="63" s="1"/>
  <c r="CQ25" i="63" s="1"/>
  <c r="CR25" i="63" s="1"/>
  <c r="Q170" i="63"/>
  <c r="Q106" i="63"/>
  <c r="Q137" i="63"/>
  <c r="Q168" i="63"/>
  <c r="Q104" i="63"/>
  <c r="Q143" i="63"/>
  <c r="Q182" i="63"/>
  <c r="Q118" i="63"/>
  <c r="Q157" i="63"/>
  <c r="Q93" i="63"/>
  <c r="M71" i="63"/>
  <c r="M70" i="63"/>
  <c r="L167" i="63"/>
  <c r="L76" i="63"/>
  <c r="L147" i="63"/>
  <c r="L90" i="63"/>
  <c r="L172" i="63"/>
  <c r="AO125" i="63"/>
  <c r="AO126" i="63"/>
  <c r="L139" i="63"/>
  <c r="L53" i="63"/>
  <c r="CJ20" i="63" s="1"/>
  <c r="CK20" i="63" s="1"/>
  <c r="CL20" i="63" s="1"/>
  <c r="L57" i="63"/>
  <c r="CJ24" i="63" s="1"/>
  <c r="CK24" i="63" s="1"/>
  <c r="CL24" i="63" s="1"/>
  <c r="L159" i="63"/>
  <c r="L86" i="63"/>
  <c r="L91" i="63"/>
  <c r="L148" i="63"/>
  <c r="L176" i="63"/>
  <c r="L111" i="63"/>
  <c r="L52" i="63"/>
  <c r="I66" i="63" s="1"/>
  <c r="L164" i="63"/>
  <c r="L161" i="63"/>
  <c r="L168" i="63"/>
  <c r="L103" i="63"/>
  <c r="L149" i="63"/>
  <c r="DA25" i="63"/>
  <c r="L132" i="63"/>
  <c r="L153" i="63"/>
  <c r="L120" i="63"/>
  <c r="L95" i="63"/>
  <c r="L141" i="63"/>
  <c r="DA20" i="63"/>
  <c r="L154" i="63"/>
  <c r="L145" i="63"/>
  <c r="L112" i="63"/>
  <c r="L158" i="63"/>
  <c r="L133" i="63"/>
  <c r="DA24" i="63"/>
  <c r="AO123" i="63"/>
  <c r="L146" i="63"/>
  <c r="L97" i="63"/>
  <c r="L104" i="63"/>
  <c r="L150" i="63"/>
  <c r="L85" i="63"/>
  <c r="L155" i="63"/>
  <c r="L138" i="63"/>
  <c r="L89" i="63"/>
  <c r="L175" i="63"/>
  <c r="L142" i="63"/>
  <c r="R152" i="63"/>
  <c r="L93" i="63"/>
  <c r="AX125" i="63"/>
  <c r="AO127" i="63"/>
  <c r="L61" i="63"/>
  <c r="L131" i="63"/>
  <c r="L92" i="63"/>
  <c r="L130" i="63"/>
  <c r="L124" i="63"/>
  <c r="L137" i="63"/>
  <c r="L156" i="63"/>
  <c r="L160" i="63"/>
  <c r="L96" i="63"/>
  <c r="L151" i="63"/>
  <c r="L87" i="63"/>
  <c r="L134" i="63"/>
  <c r="L54" i="63"/>
  <c r="CJ21" i="63" s="1"/>
  <c r="CK21" i="63" s="1"/>
  <c r="CL21" i="63" s="1"/>
  <c r="L125" i="63"/>
  <c r="DA19" i="63"/>
  <c r="AO124" i="63"/>
  <c r="AO128" i="63"/>
  <c r="L60" i="63"/>
  <c r="CJ27" i="63" s="1"/>
  <c r="CK27" i="63" s="1"/>
  <c r="CL27" i="63" s="1"/>
  <c r="L123" i="63"/>
  <c r="L59" i="63"/>
  <c r="L122" i="63"/>
  <c r="L100" i="63"/>
  <c r="L129" i="63"/>
  <c r="L140" i="63"/>
  <c r="L152" i="63"/>
  <c r="L88" i="63"/>
  <c r="L143" i="63"/>
  <c r="L55" i="63"/>
  <c r="CJ22" i="63" s="1"/>
  <c r="CK22" i="63" s="1"/>
  <c r="CL22" i="63" s="1"/>
  <c r="L126" i="63"/>
  <c r="L181" i="63"/>
  <c r="L117" i="63"/>
  <c r="K76" i="63"/>
  <c r="R94" i="63"/>
  <c r="AO78" i="63"/>
  <c r="L179" i="63"/>
  <c r="L115" i="63"/>
  <c r="L178" i="63"/>
  <c r="L114" i="63"/>
  <c r="L58" i="63"/>
  <c r="I72" i="63" s="1"/>
  <c r="L121" i="63"/>
  <c r="L116" i="63"/>
  <c r="L144" i="63"/>
  <c r="L180" i="63"/>
  <c r="L135" i="63"/>
  <c r="L182" i="63"/>
  <c r="L118" i="63"/>
  <c r="L173" i="63"/>
  <c r="L109" i="63"/>
  <c r="R145" i="63"/>
  <c r="L171" i="63"/>
  <c r="L107" i="63"/>
  <c r="L170" i="63"/>
  <c r="L106" i="63"/>
  <c r="L177" i="63"/>
  <c r="L113" i="63"/>
  <c r="L108" i="63"/>
  <c r="L136" i="63"/>
  <c r="L56" i="63"/>
  <c r="CJ23" i="63" s="1"/>
  <c r="CK23" i="63" s="1"/>
  <c r="CL23" i="63" s="1"/>
  <c r="L127" i="63"/>
  <c r="L174" i="63"/>
  <c r="L110" i="63"/>
  <c r="L165" i="63"/>
  <c r="L101" i="63"/>
  <c r="DA23" i="63"/>
  <c r="DA21" i="63"/>
  <c r="DA22" i="63"/>
  <c r="L163" i="63"/>
  <c r="L99" i="63"/>
  <c r="L162" i="63"/>
  <c r="L98" i="63"/>
  <c r="L169" i="63"/>
  <c r="L105" i="63"/>
  <c r="L84" i="63"/>
  <c r="L128" i="63"/>
  <c r="L83" i="63"/>
  <c r="L119" i="63"/>
  <c r="L166" i="63"/>
  <c r="L102" i="63"/>
  <c r="L157" i="63"/>
  <c r="R133" i="63"/>
  <c r="R176" i="63"/>
  <c r="R55" i="63"/>
  <c r="CS22" i="63" s="1"/>
  <c r="CT22" i="63" s="1"/>
  <c r="CU22" i="63" s="1"/>
  <c r="R109" i="63"/>
  <c r="R112" i="63"/>
  <c r="R143" i="63"/>
  <c r="R148" i="63"/>
  <c r="R88" i="63"/>
  <c r="R53" i="63"/>
  <c r="O67" i="63" s="1"/>
  <c r="R84" i="63"/>
  <c r="R95" i="63"/>
  <c r="R139" i="63"/>
  <c r="R158" i="63"/>
  <c r="R170" i="63"/>
  <c r="R150" i="63"/>
  <c r="R106" i="63"/>
  <c r="R135" i="63"/>
  <c r="R151" i="63"/>
  <c r="R125" i="63"/>
  <c r="R147" i="63"/>
  <c r="R90" i="63"/>
  <c r="R104" i="63"/>
  <c r="DG24" i="63"/>
  <c r="DG19" i="63"/>
  <c r="R172" i="63"/>
  <c r="R123" i="63"/>
  <c r="R137" i="63"/>
  <c r="DG21" i="63"/>
  <c r="R61" i="63"/>
  <c r="R134" i="63"/>
  <c r="R164" i="63"/>
  <c r="R178" i="63"/>
  <c r="R121" i="63"/>
  <c r="AX126" i="63"/>
  <c r="R111" i="63"/>
  <c r="R86" i="63"/>
  <c r="R108" i="63"/>
  <c r="R154" i="63"/>
  <c r="R168" i="63"/>
  <c r="AX128" i="63"/>
  <c r="R159" i="63"/>
  <c r="R173" i="63"/>
  <c r="R100" i="63"/>
  <c r="R114" i="63"/>
  <c r="F76" i="63"/>
  <c r="AX127" i="63"/>
  <c r="R127" i="63"/>
  <c r="R175" i="63"/>
  <c r="R58" i="63"/>
  <c r="CS25" i="63" s="1"/>
  <c r="CT25" i="63" s="1"/>
  <c r="CU25" i="63" s="1"/>
  <c r="R142" i="63"/>
  <c r="R181" i="63"/>
  <c r="R117" i="63"/>
  <c r="R156" i="63"/>
  <c r="R92" i="63"/>
  <c r="R131" i="63"/>
  <c r="R162" i="63"/>
  <c r="R98" i="63"/>
  <c r="R129" i="63"/>
  <c r="R160" i="63"/>
  <c r="R96" i="63"/>
  <c r="AX78" i="63"/>
  <c r="R52" i="63"/>
  <c r="CS19" i="63" s="1"/>
  <c r="CT19" i="63" s="1"/>
  <c r="CU19" i="63" s="1"/>
  <c r="R60" i="63"/>
  <c r="CS27" i="63" s="1"/>
  <c r="CT27" i="63" s="1"/>
  <c r="CU27" i="63" s="1"/>
  <c r="R87" i="63"/>
  <c r="R126" i="63"/>
  <c r="R165" i="63"/>
  <c r="R101" i="63"/>
  <c r="R140" i="63"/>
  <c r="R179" i="63"/>
  <c r="R115" i="63"/>
  <c r="R146" i="63"/>
  <c r="R177" i="63"/>
  <c r="R113" i="63"/>
  <c r="R144" i="63"/>
  <c r="DG23" i="63"/>
  <c r="R54" i="63"/>
  <c r="CS21" i="63" s="1"/>
  <c r="CT21" i="63" s="1"/>
  <c r="CU21" i="63" s="1"/>
  <c r="R167" i="63"/>
  <c r="R182" i="63"/>
  <c r="R118" i="63"/>
  <c r="R157" i="63"/>
  <c r="R93" i="63"/>
  <c r="R132" i="63"/>
  <c r="R171" i="63"/>
  <c r="R107" i="63"/>
  <c r="R138" i="63"/>
  <c r="R169" i="63"/>
  <c r="R105" i="63"/>
  <c r="R136" i="63"/>
  <c r="AX123" i="63"/>
  <c r="DG20" i="63"/>
  <c r="DG25" i="63"/>
  <c r="R57" i="63"/>
  <c r="CS24" i="63" s="1"/>
  <c r="CT24" i="63" s="1"/>
  <c r="CU24" i="63" s="1"/>
  <c r="R83" i="63"/>
  <c r="R103" i="63"/>
  <c r="R174" i="63"/>
  <c r="R110" i="63"/>
  <c r="R149" i="63"/>
  <c r="R85" i="63"/>
  <c r="R124" i="63"/>
  <c r="R163" i="63"/>
  <c r="R99" i="63"/>
  <c r="R130" i="63"/>
  <c r="R161" i="63"/>
  <c r="R97" i="63"/>
  <c r="R128" i="63"/>
  <c r="AX124" i="63"/>
  <c r="DG22" i="63"/>
  <c r="R56" i="63"/>
  <c r="CS23" i="63" s="1"/>
  <c r="CT23" i="63" s="1"/>
  <c r="CU23" i="63" s="1"/>
  <c r="R119" i="63"/>
  <c r="R59" i="63"/>
  <c r="R166" i="63"/>
  <c r="R102" i="63"/>
  <c r="R141" i="63"/>
  <c r="R180" i="63"/>
  <c r="R116" i="63"/>
  <c r="R155" i="63"/>
  <c r="R91" i="63"/>
  <c r="R122" i="63"/>
  <c r="R153" i="63"/>
  <c r="R89" i="63"/>
  <c r="R120" i="63"/>
  <c r="F36" i="50"/>
  <c r="AO122" i="63"/>
  <c r="AX122" i="63"/>
  <c r="AW122" i="63"/>
  <c r="AL121" i="63"/>
  <c r="AV122" i="63"/>
  <c r="AN122" i="63"/>
  <c r="AM122" i="63"/>
  <c r="AL125" i="50"/>
  <c r="AM126" i="50"/>
  <c r="X49" i="50"/>
  <c r="DB25" i="50"/>
  <c r="DB28" i="50"/>
  <c r="DB27" i="50"/>
  <c r="DB26" i="50"/>
  <c r="CY31" i="50"/>
  <c r="E46" i="50" s="1"/>
  <c r="M85" i="50"/>
  <c r="M93" i="50"/>
  <c r="M101" i="50"/>
  <c r="M109" i="50"/>
  <c r="M117" i="50"/>
  <c r="M125" i="50"/>
  <c r="M133" i="50"/>
  <c r="M141" i="50"/>
  <c r="M149" i="50"/>
  <c r="M157" i="50"/>
  <c r="M165" i="50"/>
  <c r="M173" i="50"/>
  <c r="M181" i="50"/>
  <c r="M96" i="50"/>
  <c r="M152" i="50"/>
  <c r="M176" i="50"/>
  <c r="M153" i="50"/>
  <c r="M106" i="50"/>
  <c r="M86" i="50"/>
  <c r="M94" i="50"/>
  <c r="M102" i="50"/>
  <c r="M110" i="50"/>
  <c r="M118" i="50"/>
  <c r="M126" i="50"/>
  <c r="M134" i="50"/>
  <c r="M142" i="50"/>
  <c r="M150" i="50"/>
  <c r="M158" i="50"/>
  <c r="M166" i="50"/>
  <c r="M174" i="50"/>
  <c r="M182" i="50"/>
  <c r="M112" i="50"/>
  <c r="M89" i="50"/>
  <c r="M129" i="50"/>
  <c r="M169" i="50"/>
  <c r="M87" i="50"/>
  <c r="M95" i="50"/>
  <c r="M103" i="50"/>
  <c r="M111" i="50"/>
  <c r="M119" i="50"/>
  <c r="M127" i="50"/>
  <c r="M135" i="50"/>
  <c r="M143" i="50"/>
  <c r="M151" i="50"/>
  <c r="M159" i="50"/>
  <c r="M167" i="50"/>
  <c r="M175" i="50"/>
  <c r="M83" i="50"/>
  <c r="M104" i="50"/>
  <c r="M120" i="50"/>
  <c r="M128" i="50"/>
  <c r="M136" i="50"/>
  <c r="M144" i="50"/>
  <c r="M160" i="50"/>
  <c r="M168" i="50"/>
  <c r="M105" i="50"/>
  <c r="M121" i="50"/>
  <c r="M145" i="50"/>
  <c r="M177" i="50"/>
  <c r="M90" i="50"/>
  <c r="M138" i="50"/>
  <c r="M154" i="50"/>
  <c r="M170" i="50"/>
  <c r="M88" i="50"/>
  <c r="M91" i="50"/>
  <c r="M99" i="50"/>
  <c r="M107" i="50"/>
  <c r="M115" i="50"/>
  <c r="M123" i="50"/>
  <c r="M131" i="50"/>
  <c r="M139" i="50"/>
  <c r="M147" i="50"/>
  <c r="M155" i="50"/>
  <c r="M163" i="50"/>
  <c r="M171" i="50"/>
  <c r="M179" i="50"/>
  <c r="M92" i="50"/>
  <c r="M100" i="50"/>
  <c r="M108" i="50"/>
  <c r="M116" i="50"/>
  <c r="M124" i="50"/>
  <c r="M132" i="50"/>
  <c r="M140" i="50"/>
  <c r="M148" i="50"/>
  <c r="M156" i="50"/>
  <c r="M164" i="50"/>
  <c r="M172" i="50"/>
  <c r="M180" i="50"/>
  <c r="M97" i="50"/>
  <c r="M113" i="50"/>
  <c r="M137" i="50"/>
  <c r="M161" i="50"/>
  <c r="M98" i="50"/>
  <c r="M114" i="50"/>
  <c r="M122" i="50"/>
  <c r="M130" i="50"/>
  <c r="M146" i="50"/>
  <c r="M162" i="50"/>
  <c r="M178" i="50"/>
  <c r="M84" i="50"/>
  <c r="H75" i="63"/>
  <c r="H70" i="63"/>
  <c r="CG24" i="63"/>
  <c r="CH24" i="63" s="1"/>
  <c r="CI24" i="63" s="1"/>
  <c r="H71" i="63"/>
  <c r="CG25" i="63"/>
  <c r="CH25" i="63" s="1"/>
  <c r="CI25" i="63" s="1"/>
  <c r="CG19" i="63"/>
  <c r="CH19" i="63" s="1"/>
  <c r="CI19" i="63" s="1"/>
  <c r="H66" i="63"/>
  <c r="M61" i="50"/>
  <c r="BU28" i="50" s="1"/>
  <c r="BV28" i="50" s="1"/>
  <c r="M59" i="50"/>
  <c r="BU26" i="50" s="1"/>
  <c r="BV26" i="50" s="1"/>
  <c r="M57" i="50"/>
  <c r="BU24" i="50" s="1"/>
  <c r="BV24" i="50" s="1"/>
  <c r="M56" i="50"/>
  <c r="BU23" i="50" s="1"/>
  <c r="BV23" i="50" s="1"/>
  <c r="M58" i="50"/>
  <c r="BU25" i="50" s="1"/>
  <c r="BV25" i="50" s="1"/>
  <c r="M54" i="50"/>
  <c r="BU21" i="50" s="1"/>
  <c r="BV21" i="50" s="1"/>
  <c r="M60" i="50"/>
  <c r="BU27" i="50" s="1"/>
  <c r="BV27" i="50" s="1"/>
  <c r="M52" i="50"/>
  <c r="BU19" i="50" s="1"/>
  <c r="BV19" i="50" s="1"/>
  <c r="M53" i="50"/>
  <c r="BU20" i="50" s="1"/>
  <c r="BV20" i="50" s="1"/>
  <c r="M55" i="50"/>
  <c r="BU22" i="50" s="1"/>
  <c r="BV22" i="50" s="1"/>
  <c r="AP49" i="50"/>
  <c r="H45" i="50" s="1"/>
  <c r="H44" i="50"/>
  <c r="H43" i="50"/>
  <c r="AV38" i="50"/>
  <c r="AW45" i="50"/>
  <c r="AV46" i="50"/>
  <c r="AU47" i="50"/>
  <c r="AW39" i="50"/>
  <c r="AW47" i="50"/>
  <c r="BF39" i="50"/>
  <c r="BF47" i="50"/>
  <c r="AY39" i="50"/>
  <c r="AY47" i="50"/>
  <c r="AY38" i="50"/>
  <c r="AY46" i="50"/>
  <c r="AV45" i="50"/>
  <c r="AU46" i="50"/>
  <c r="AW46" i="50"/>
  <c r="AV47" i="50"/>
  <c r="DB24" i="50"/>
  <c r="DB21" i="50"/>
  <c r="DB22" i="50"/>
  <c r="DB20" i="50"/>
  <c r="DB23" i="50"/>
  <c r="DB19" i="50"/>
  <c r="I37" i="50"/>
  <c r="J37" i="50"/>
  <c r="I36" i="50"/>
  <c r="J36" i="50"/>
  <c r="BI31" i="50"/>
  <c r="BH31" i="50"/>
  <c r="BF31" i="50"/>
  <c r="BE31" i="50"/>
  <c r="BG31" i="50"/>
  <c r="BK31" i="50"/>
  <c r="G75" i="50"/>
  <c r="G67" i="50"/>
  <c r="CD20" i="50"/>
  <c r="CE20" i="50" s="1"/>
  <c r="G66" i="50"/>
  <c r="CD19" i="50"/>
  <c r="CE19" i="50" s="1"/>
  <c r="G70" i="50"/>
  <c r="CD23" i="50"/>
  <c r="CE23" i="50" s="1"/>
  <c r="G72" i="50"/>
  <c r="G74" i="50"/>
  <c r="G68" i="50"/>
  <c r="CD21" i="50"/>
  <c r="CE21" i="50" s="1"/>
  <c r="G69" i="50"/>
  <c r="CD22" i="50"/>
  <c r="CE22" i="50" s="1"/>
  <c r="G73" i="50"/>
  <c r="G71" i="50"/>
  <c r="CD24" i="50"/>
  <c r="CE24" i="50" s="1"/>
  <c r="AY37" i="50"/>
  <c r="AU39" i="50"/>
  <c r="AW37" i="50"/>
  <c r="G36" i="50"/>
  <c r="F37" i="50"/>
  <c r="V48" i="50" s="1"/>
  <c r="G37" i="50"/>
  <c r="W48" i="50" s="1"/>
  <c r="AV37" i="50"/>
  <c r="AU38" i="50"/>
  <c r="AV39" i="50"/>
  <c r="AW38" i="50"/>
  <c r="CZ31" i="63" l="1"/>
  <c r="F46" i="63" s="1"/>
  <c r="H73" i="63"/>
  <c r="O73" i="63"/>
  <c r="CS26" i="63"/>
  <c r="CT26" i="63" s="1"/>
  <c r="CU26" i="63" s="1"/>
  <c r="N73" i="63"/>
  <c r="CP26" i="63"/>
  <c r="CQ26" i="63" s="1"/>
  <c r="CR26" i="63" s="1"/>
  <c r="N75" i="63"/>
  <c r="CP28" i="63"/>
  <c r="CQ28" i="63" s="1"/>
  <c r="CR28" i="63" s="1"/>
  <c r="I73" i="63"/>
  <c r="CJ26" i="63"/>
  <c r="CK26" i="63" s="1"/>
  <c r="CL26" i="63" s="1"/>
  <c r="I75" i="63"/>
  <c r="CJ28" i="63"/>
  <c r="CK28" i="63" s="1"/>
  <c r="CL28" i="63" s="1"/>
  <c r="O75" i="63"/>
  <c r="CS28" i="63"/>
  <c r="CT28" i="63" s="1"/>
  <c r="CU28" i="63" s="1"/>
  <c r="H74" i="63"/>
  <c r="CG21" i="63"/>
  <c r="CH21" i="63" s="1"/>
  <c r="CI21" i="63" s="1"/>
  <c r="CI31" i="63" s="1"/>
  <c r="F47" i="63" s="1"/>
  <c r="H67" i="63"/>
  <c r="N67" i="63"/>
  <c r="H69" i="63"/>
  <c r="CO31" i="63"/>
  <c r="H47" i="63" s="1"/>
  <c r="CP21" i="63"/>
  <c r="CQ21" i="63" s="1"/>
  <c r="CR21" i="63" s="1"/>
  <c r="CP22" i="63"/>
  <c r="CQ22" i="63" s="1"/>
  <c r="CR22" i="63" s="1"/>
  <c r="N74" i="63"/>
  <c r="I67" i="63"/>
  <c r="N71" i="63"/>
  <c r="CJ19" i="63"/>
  <c r="CK19" i="63" s="1"/>
  <c r="CL19" i="63" s="1"/>
  <c r="CP19" i="63"/>
  <c r="CQ19" i="63" s="1"/>
  <c r="CR19" i="63" s="1"/>
  <c r="M76" i="63"/>
  <c r="DF31" i="63"/>
  <c r="I46" i="63" s="1"/>
  <c r="N72" i="63"/>
  <c r="CJ25" i="63"/>
  <c r="CK25" i="63" s="1"/>
  <c r="CL25" i="63" s="1"/>
  <c r="N70" i="63"/>
  <c r="O66" i="63"/>
  <c r="I74" i="63"/>
  <c r="I68" i="63"/>
  <c r="I71" i="63"/>
  <c r="CS20" i="63"/>
  <c r="CT20" i="63" s="1"/>
  <c r="CU20" i="63" s="1"/>
  <c r="DA31" i="63"/>
  <c r="G46" i="63" s="1"/>
  <c r="O69" i="63"/>
  <c r="I70" i="63"/>
  <c r="I69" i="63"/>
  <c r="O72" i="63"/>
  <c r="O74" i="63"/>
  <c r="O70" i="63"/>
  <c r="DG31" i="63"/>
  <c r="J46" i="63" s="1"/>
  <c r="O71" i="63"/>
  <c r="O68" i="63"/>
  <c r="AV126" i="50"/>
  <c r="AL124" i="50"/>
  <c r="AM125" i="50"/>
  <c r="AV125" i="50"/>
  <c r="AV78" i="50"/>
  <c r="AV128" i="50"/>
  <c r="AV127" i="50"/>
  <c r="AO121" i="63"/>
  <c r="AW121" i="63"/>
  <c r="AL120" i="63"/>
  <c r="AV121" i="63"/>
  <c r="AX121" i="63"/>
  <c r="AN121" i="63"/>
  <c r="AM121" i="63"/>
  <c r="W49" i="50"/>
  <c r="CX28" i="50"/>
  <c r="CX25" i="50"/>
  <c r="CX27" i="50"/>
  <c r="CX26" i="50"/>
  <c r="Z49" i="50"/>
  <c r="DD28" i="50"/>
  <c r="DD27" i="50"/>
  <c r="DD25" i="50"/>
  <c r="DD26" i="50"/>
  <c r="DC25" i="50"/>
  <c r="DC28" i="50"/>
  <c r="DC27" i="50"/>
  <c r="DC26" i="50"/>
  <c r="V49" i="50"/>
  <c r="CW27" i="50"/>
  <c r="CW25" i="50"/>
  <c r="CW28" i="50"/>
  <c r="CW26" i="50"/>
  <c r="DE27" i="50"/>
  <c r="DE25" i="50"/>
  <c r="DE28" i="50"/>
  <c r="DE26" i="50"/>
  <c r="N178" i="50"/>
  <c r="N179" i="50"/>
  <c r="N162" i="50"/>
  <c r="N163" i="50"/>
  <c r="N170" i="50"/>
  <c r="N171" i="50"/>
  <c r="N166" i="50"/>
  <c r="N161" i="50"/>
  <c r="N180" i="50"/>
  <c r="N164" i="50"/>
  <c r="N158" i="50"/>
  <c r="N159" i="50"/>
  <c r="N176" i="50"/>
  <c r="N177" i="50"/>
  <c r="N168" i="50"/>
  <c r="N160" i="50"/>
  <c r="N169" i="50"/>
  <c r="N175" i="50"/>
  <c r="N167" i="50"/>
  <c r="N174" i="50"/>
  <c r="N181" i="50"/>
  <c r="N182" i="50"/>
  <c r="N173" i="50"/>
  <c r="N172" i="50"/>
  <c r="N165" i="50"/>
  <c r="N151" i="50"/>
  <c r="N149" i="50"/>
  <c r="N127" i="50"/>
  <c r="N134" i="50"/>
  <c r="N155" i="50"/>
  <c r="N138" i="50"/>
  <c r="N154" i="50"/>
  <c r="N137" i="50"/>
  <c r="N147" i="50"/>
  <c r="N136" i="50"/>
  <c r="N142" i="50"/>
  <c r="N143" i="50"/>
  <c r="N126" i="50"/>
  <c r="N128" i="50"/>
  <c r="N129" i="50"/>
  <c r="N145" i="50"/>
  <c r="N124" i="50"/>
  <c r="N139" i="50"/>
  <c r="N135" i="50"/>
  <c r="N141" i="50"/>
  <c r="N144" i="50"/>
  <c r="N152" i="50"/>
  <c r="N125" i="50"/>
  <c r="N153" i="50"/>
  <c r="N123" i="50"/>
  <c r="N146" i="50"/>
  <c r="N130" i="50"/>
  <c r="N133" i="50"/>
  <c r="N150" i="50"/>
  <c r="N157" i="50"/>
  <c r="N156" i="50"/>
  <c r="N132" i="50"/>
  <c r="N148" i="50"/>
  <c r="N140" i="50"/>
  <c r="N131" i="50"/>
  <c r="N112" i="50"/>
  <c r="N119" i="50"/>
  <c r="N90" i="50"/>
  <c r="N122" i="50"/>
  <c r="N108" i="50"/>
  <c r="N102" i="50"/>
  <c r="N103" i="50"/>
  <c r="N106" i="50"/>
  <c r="N116" i="50"/>
  <c r="N120" i="50"/>
  <c r="N83" i="50"/>
  <c r="N100" i="50"/>
  <c r="N94" i="50"/>
  <c r="N99" i="50"/>
  <c r="N98" i="50"/>
  <c r="N121" i="50"/>
  <c r="N97" i="50"/>
  <c r="N107" i="50"/>
  <c r="N89" i="50"/>
  <c r="N92" i="50"/>
  <c r="N101" i="50"/>
  <c r="N93" i="50"/>
  <c r="N88" i="50"/>
  <c r="N96" i="50"/>
  <c r="N118" i="50"/>
  <c r="N104" i="50"/>
  <c r="N117" i="50"/>
  <c r="N111" i="50"/>
  <c r="N105" i="50"/>
  <c r="N114" i="50"/>
  <c r="N115" i="50"/>
  <c r="N109" i="50"/>
  <c r="N95" i="50"/>
  <c r="N110" i="50"/>
  <c r="N85" i="50"/>
  <c r="N87" i="50"/>
  <c r="N84" i="50"/>
  <c r="N91" i="50"/>
  <c r="N113" i="50"/>
  <c r="N86" i="50"/>
  <c r="P85" i="50"/>
  <c r="P93" i="50"/>
  <c r="P101" i="50"/>
  <c r="P109" i="50"/>
  <c r="P117" i="50"/>
  <c r="P125" i="50"/>
  <c r="P133" i="50"/>
  <c r="P141" i="50"/>
  <c r="P149" i="50"/>
  <c r="P157" i="50"/>
  <c r="P165" i="50"/>
  <c r="P173" i="50"/>
  <c r="P181" i="50"/>
  <c r="P86" i="50"/>
  <c r="P94" i="50"/>
  <c r="P102" i="50"/>
  <c r="P110" i="50"/>
  <c r="P118" i="50"/>
  <c r="P126" i="50"/>
  <c r="P134" i="50"/>
  <c r="P142" i="50"/>
  <c r="P150" i="50"/>
  <c r="P158" i="50"/>
  <c r="P166" i="50"/>
  <c r="P174" i="50"/>
  <c r="P182" i="50"/>
  <c r="P87" i="50"/>
  <c r="P95" i="50"/>
  <c r="P103" i="50"/>
  <c r="P111" i="50"/>
  <c r="P119" i="50"/>
  <c r="P127" i="50"/>
  <c r="P135" i="50"/>
  <c r="P143" i="50"/>
  <c r="P151" i="50"/>
  <c r="P159" i="50"/>
  <c r="P167" i="50"/>
  <c r="P175" i="50"/>
  <c r="P83" i="50"/>
  <c r="P88" i="50"/>
  <c r="P96" i="50"/>
  <c r="P104" i="50"/>
  <c r="P112" i="50"/>
  <c r="P120" i="50"/>
  <c r="P128" i="50"/>
  <c r="P136" i="50"/>
  <c r="P144" i="50"/>
  <c r="P152" i="50"/>
  <c r="P160" i="50"/>
  <c r="P168" i="50"/>
  <c r="P176" i="50"/>
  <c r="P89" i="50"/>
  <c r="P97" i="50"/>
  <c r="P105" i="50"/>
  <c r="P113" i="50"/>
  <c r="P121" i="50"/>
  <c r="P129" i="50"/>
  <c r="P137" i="50"/>
  <c r="P145" i="50"/>
  <c r="P153" i="50"/>
  <c r="P161" i="50"/>
  <c r="P169" i="50"/>
  <c r="P177" i="50"/>
  <c r="P99" i="50"/>
  <c r="P122" i="50"/>
  <c r="P140" i="50"/>
  <c r="P163" i="50"/>
  <c r="P91" i="50"/>
  <c r="P155" i="50"/>
  <c r="P100" i="50"/>
  <c r="P123" i="50"/>
  <c r="P146" i="50"/>
  <c r="P164" i="50"/>
  <c r="P106" i="50"/>
  <c r="P124" i="50"/>
  <c r="P147" i="50"/>
  <c r="P170" i="50"/>
  <c r="P132" i="50"/>
  <c r="P84" i="50"/>
  <c r="P107" i="50"/>
  <c r="P130" i="50"/>
  <c r="P148" i="50"/>
  <c r="P171" i="50"/>
  <c r="P90" i="50"/>
  <c r="P108" i="50"/>
  <c r="P131" i="50"/>
  <c r="P154" i="50"/>
  <c r="P172" i="50"/>
  <c r="P114" i="50"/>
  <c r="P178" i="50"/>
  <c r="P92" i="50"/>
  <c r="P115" i="50"/>
  <c r="P138" i="50"/>
  <c r="P156" i="50"/>
  <c r="P179" i="50"/>
  <c r="P98" i="50"/>
  <c r="P116" i="50"/>
  <c r="P139" i="50"/>
  <c r="P162" i="50"/>
  <c r="P180" i="50"/>
  <c r="Y49" i="50"/>
  <c r="O168" i="50"/>
  <c r="O176" i="50"/>
  <c r="O160" i="50"/>
  <c r="O167" i="50"/>
  <c r="O175" i="50"/>
  <c r="O174" i="50"/>
  <c r="O177" i="50"/>
  <c r="O159" i="50"/>
  <c r="O166" i="50"/>
  <c r="O158" i="50"/>
  <c r="O179" i="50"/>
  <c r="O169" i="50"/>
  <c r="O172" i="50"/>
  <c r="O164" i="50"/>
  <c r="O162" i="50"/>
  <c r="O171" i="50"/>
  <c r="O181" i="50"/>
  <c r="O163" i="50"/>
  <c r="O180" i="50"/>
  <c r="O178" i="50"/>
  <c r="O173" i="50"/>
  <c r="O182" i="50"/>
  <c r="O170" i="50"/>
  <c r="O165" i="50"/>
  <c r="O161" i="50"/>
  <c r="O155" i="50"/>
  <c r="O138" i="50"/>
  <c r="O154" i="50"/>
  <c r="O137" i="50"/>
  <c r="O147" i="50"/>
  <c r="O151" i="50"/>
  <c r="O149" i="50"/>
  <c r="O127" i="50"/>
  <c r="O134" i="50"/>
  <c r="O129" i="50"/>
  <c r="O145" i="50"/>
  <c r="O124" i="50"/>
  <c r="O139" i="50"/>
  <c r="O136" i="50"/>
  <c r="O142" i="50"/>
  <c r="O143" i="50"/>
  <c r="O126" i="50"/>
  <c r="O128" i="50"/>
  <c r="O153" i="50"/>
  <c r="O123" i="50"/>
  <c r="O146" i="50"/>
  <c r="O130" i="50"/>
  <c r="O135" i="50"/>
  <c r="O141" i="50"/>
  <c r="O144" i="50"/>
  <c r="O152" i="50"/>
  <c r="O125" i="50"/>
  <c r="O156" i="50"/>
  <c r="O132" i="50"/>
  <c r="O148" i="50"/>
  <c r="O140" i="50"/>
  <c r="O131" i="50"/>
  <c r="O133" i="50"/>
  <c r="O150" i="50"/>
  <c r="O157" i="50"/>
  <c r="O106" i="50"/>
  <c r="O116" i="50"/>
  <c r="O118" i="50"/>
  <c r="O102" i="50"/>
  <c r="O86" i="50"/>
  <c r="O103" i="50"/>
  <c r="O112" i="50"/>
  <c r="O119" i="50"/>
  <c r="O99" i="50"/>
  <c r="O98" i="50"/>
  <c r="O121" i="50"/>
  <c r="O97" i="50"/>
  <c r="O108" i="50"/>
  <c r="O107" i="50"/>
  <c r="O89" i="50"/>
  <c r="O92" i="50"/>
  <c r="O120" i="50"/>
  <c r="O83" i="50"/>
  <c r="O90" i="50"/>
  <c r="O94" i="50"/>
  <c r="O105" i="50"/>
  <c r="O114" i="50"/>
  <c r="O115" i="50"/>
  <c r="O101" i="50"/>
  <c r="O93" i="50"/>
  <c r="O88" i="50"/>
  <c r="O96" i="50"/>
  <c r="O87" i="50"/>
  <c r="O104" i="50"/>
  <c r="O117" i="50"/>
  <c r="O111" i="50"/>
  <c r="O84" i="50"/>
  <c r="O91" i="50"/>
  <c r="O113" i="50"/>
  <c r="O122" i="50"/>
  <c r="O100" i="50"/>
  <c r="O109" i="50"/>
  <c r="O95" i="50"/>
  <c r="O110" i="50"/>
  <c r="O85" i="50"/>
  <c r="DB31" i="50"/>
  <c r="H39" i="50" s="1"/>
  <c r="DE22" i="50"/>
  <c r="DE23" i="50"/>
  <c r="DE20" i="50"/>
  <c r="DE21" i="50"/>
  <c r="DE24" i="50"/>
  <c r="DE19" i="50"/>
  <c r="O61" i="50"/>
  <c r="CA28" i="50" s="1"/>
  <c r="CB28" i="50" s="1"/>
  <c r="O54" i="50"/>
  <c r="CA21" i="50" s="1"/>
  <c r="CB21" i="50" s="1"/>
  <c r="O60" i="50"/>
  <c r="CA27" i="50" s="1"/>
  <c r="CB27" i="50" s="1"/>
  <c r="O58" i="50"/>
  <c r="CA25" i="50" s="1"/>
  <c r="CB25" i="50" s="1"/>
  <c r="O52" i="50"/>
  <c r="CA19" i="50" s="1"/>
  <c r="CB19" i="50" s="1"/>
  <c r="O55" i="50"/>
  <c r="CA22" i="50" s="1"/>
  <c r="CB22" i="50" s="1"/>
  <c r="O59" i="50"/>
  <c r="CA26" i="50" s="1"/>
  <c r="CB26" i="50" s="1"/>
  <c r="O53" i="50"/>
  <c r="CA20" i="50" s="1"/>
  <c r="CB20" i="50" s="1"/>
  <c r="O57" i="50"/>
  <c r="CA24" i="50" s="1"/>
  <c r="CB24" i="50" s="1"/>
  <c r="O56" i="50"/>
  <c r="CA23" i="50" s="1"/>
  <c r="CB23" i="50" s="1"/>
  <c r="P58" i="50"/>
  <c r="CM25" i="50" s="1"/>
  <c r="CN25" i="50" s="1"/>
  <c r="P59" i="50"/>
  <c r="CM26" i="50" s="1"/>
  <c r="CN26" i="50" s="1"/>
  <c r="P60" i="50"/>
  <c r="CM27" i="50" s="1"/>
  <c r="CN27" i="50" s="1"/>
  <c r="P53" i="50"/>
  <c r="CM20" i="50" s="1"/>
  <c r="CN20" i="50" s="1"/>
  <c r="P61" i="50"/>
  <c r="CM28" i="50" s="1"/>
  <c r="CN28" i="50" s="1"/>
  <c r="P54" i="50"/>
  <c r="CM21" i="50" s="1"/>
  <c r="CN21" i="50" s="1"/>
  <c r="P52" i="50"/>
  <c r="CM19" i="50" s="1"/>
  <c r="CN19" i="50" s="1"/>
  <c r="P55" i="50"/>
  <c r="CM22" i="50" s="1"/>
  <c r="CN22" i="50" s="1"/>
  <c r="P56" i="50"/>
  <c r="CM23" i="50" s="1"/>
  <c r="CN23" i="50" s="1"/>
  <c r="P57" i="50"/>
  <c r="CM24" i="50" s="1"/>
  <c r="CN24" i="50" s="1"/>
  <c r="N61" i="50"/>
  <c r="BX28" i="50" s="1"/>
  <c r="BY28" i="50" s="1"/>
  <c r="N54" i="50"/>
  <c r="BX21" i="50" s="1"/>
  <c r="BY21" i="50" s="1"/>
  <c r="N53" i="50"/>
  <c r="BX20" i="50" s="1"/>
  <c r="BY20" i="50" s="1"/>
  <c r="N52" i="50"/>
  <c r="BX19" i="50" s="1"/>
  <c r="BY19" i="50" s="1"/>
  <c r="N60" i="50"/>
  <c r="BX27" i="50" s="1"/>
  <c r="BY27" i="50" s="1"/>
  <c r="N58" i="50"/>
  <c r="BX25" i="50" s="1"/>
  <c r="BY25" i="50" s="1"/>
  <c r="N55" i="50"/>
  <c r="BX22" i="50" s="1"/>
  <c r="BY22" i="50" s="1"/>
  <c r="N59" i="50"/>
  <c r="BX26" i="50" s="1"/>
  <c r="BY26" i="50" s="1"/>
  <c r="N57" i="50"/>
  <c r="BX24" i="50" s="1"/>
  <c r="BY24" i="50" s="1"/>
  <c r="N56" i="50"/>
  <c r="BX23" i="50" s="1"/>
  <c r="BY23" i="50" s="1"/>
  <c r="AU41" i="50" a="1"/>
  <c r="AU41" i="50" s="1"/>
  <c r="DC24" i="50"/>
  <c r="DC22" i="50"/>
  <c r="DC21" i="50"/>
  <c r="DC20" i="50"/>
  <c r="DC23" i="50"/>
  <c r="DC19" i="50"/>
  <c r="AU49" i="50" a="1"/>
  <c r="AU49" i="50" s="1"/>
  <c r="AY49" i="50" s="1" a="1"/>
  <c r="BE37" i="50"/>
  <c r="BE45" i="50"/>
  <c r="BD46" i="50"/>
  <c r="CX24" i="50"/>
  <c r="CX20" i="50"/>
  <c r="CX21" i="50"/>
  <c r="CX22" i="50"/>
  <c r="CX23" i="50"/>
  <c r="CX19" i="50"/>
  <c r="DD24" i="50"/>
  <c r="DD22" i="50"/>
  <c r="DD23" i="50"/>
  <c r="DD20" i="50"/>
  <c r="DD21" i="50"/>
  <c r="DD19" i="50"/>
  <c r="BH37" i="50"/>
  <c r="BH45" i="50"/>
  <c r="BF38" i="50"/>
  <c r="BE47" i="50"/>
  <c r="BF46" i="50"/>
  <c r="CW24" i="50"/>
  <c r="CW23" i="50"/>
  <c r="CW20" i="50"/>
  <c r="CW21" i="50"/>
  <c r="CW22" i="50"/>
  <c r="CW19" i="50"/>
  <c r="BH39" i="50"/>
  <c r="BH47" i="50"/>
  <c r="BH38" i="50"/>
  <c r="BH46" i="50"/>
  <c r="BE38" i="50"/>
  <c r="BD47" i="50"/>
  <c r="BE46" i="50"/>
  <c r="BF45" i="50"/>
  <c r="BE39" i="50"/>
  <c r="I169" i="50"/>
  <c r="I138" i="50"/>
  <c r="I167" i="50"/>
  <c r="I162" i="50"/>
  <c r="I158" i="50"/>
  <c r="I168" i="50"/>
  <c r="I182" i="50"/>
  <c r="I181" i="50"/>
  <c r="I165" i="50"/>
  <c r="I155" i="50"/>
  <c r="I132" i="50"/>
  <c r="I178" i="50"/>
  <c r="I180" i="50"/>
  <c r="I174" i="50"/>
  <c r="I177" i="50"/>
  <c r="I161" i="50"/>
  <c r="I154" i="50"/>
  <c r="I164" i="50"/>
  <c r="I176" i="50"/>
  <c r="I170" i="50"/>
  <c r="I172" i="50"/>
  <c r="I160" i="50"/>
  <c r="I166" i="50"/>
  <c r="I173" i="50"/>
  <c r="I142" i="50"/>
  <c r="I156" i="50"/>
  <c r="I179" i="50"/>
  <c r="I175" i="50"/>
  <c r="I171" i="50"/>
  <c r="I148" i="50"/>
  <c r="I163" i="50"/>
  <c r="I140" i="50"/>
  <c r="I159" i="50"/>
  <c r="I136" i="50"/>
  <c r="I124" i="50"/>
  <c r="I129" i="50"/>
  <c r="I135" i="50"/>
  <c r="I153" i="50"/>
  <c r="I137" i="50"/>
  <c r="I128" i="50"/>
  <c r="I150" i="50"/>
  <c r="I144" i="50"/>
  <c r="I151" i="50"/>
  <c r="I152" i="50"/>
  <c r="I157" i="50"/>
  <c r="I139" i="50"/>
  <c r="I130" i="50"/>
  <c r="I149" i="50"/>
  <c r="I127" i="50"/>
  <c r="I143" i="50"/>
  <c r="I147" i="50"/>
  <c r="I145" i="50"/>
  <c r="I125" i="50"/>
  <c r="I131" i="50"/>
  <c r="I141" i="50"/>
  <c r="I133" i="50"/>
  <c r="I123" i="50"/>
  <c r="I134" i="50"/>
  <c r="I126" i="50"/>
  <c r="I146" i="50"/>
  <c r="H180" i="50"/>
  <c r="H172" i="50"/>
  <c r="H164" i="50"/>
  <c r="H177" i="50"/>
  <c r="H156" i="50"/>
  <c r="H161" i="50"/>
  <c r="H178" i="50"/>
  <c r="H170" i="50"/>
  <c r="H162" i="50"/>
  <c r="H173" i="50"/>
  <c r="H176" i="50"/>
  <c r="H168" i="50"/>
  <c r="H160" i="50"/>
  <c r="H169" i="50"/>
  <c r="H154" i="50"/>
  <c r="H143" i="50"/>
  <c r="H182" i="50"/>
  <c r="H174" i="50"/>
  <c r="H166" i="50"/>
  <c r="H158" i="50"/>
  <c r="H181" i="50"/>
  <c r="H165" i="50"/>
  <c r="H142" i="50"/>
  <c r="H148" i="50"/>
  <c r="H171" i="50"/>
  <c r="H137" i="50"/>
  <c r="H167" i="50"/>
  <c r="H125" i="50"/>
  <c r="H124" i="50"/>
  <c r="H163" i="50"/>
  <c r="H123" i="50"/>
  <c r="H159" i="50"/>
  <c r="H140" i="50"/>
  <c r="H179" i="50"/>
  <c r="H175" i="50"/>
  <c r="H129" i="50"/>
  <c r="H138" i="50"/>
  <c r="H144" i="50"/>
  <c r="H128" i="50"/>
  <c r="H130" i="50"/>
  <c r="H126" i="50"/>
  <c r="H155" i="50"/>
  <c r="H145" i="50"/>
  <c r="H152" i="50"/>
  <c r="H136" i="50"/>
  <c r="H139" i="50"/>
  <c r="H135" i="50"/>
  <c r="H149" i="50"/>
  <c r="H157" i="50"/>
  <c r="H146" i="50"/>
  <c r="H151" i="50"/>
  <c r="H141" i="50"/>
  <c r="H134" i="50"/>
  <c r="H147" i="50"/>
  <c r="H153" i="50"/>
  <c r="H132" i="50"/>
  <c r="H131" i="50"/>
  <c r="H127" i="50"/>
  <c r="H150" i="50"/>
  <c r="H133" i="50"/>
  <c r="BF37" i="50"/>
  <c r="BD39" i="50"/>
  <c r="G76" i="50"/>
  <c r="BD38" i="50"/>
  <c r="I61" i="50"/>
  <c r="BR28" i="50" s="1"/>
  <c r="BS28" i="50" s="1"/>
  <c r="H61" i="50"/>
  <c r="BO28" i="50" s="1"/>
  <c r="BP28" i="50" s="1"/>
  <c r="H59" i="50"/>
  <c r="BO26" i="50" s="1"/>
  <c r="BP26" i="50" s="1"/>
  <c r="H58" i="50"/>
  <c r="BO25" i="50" s="1"/>
  <c r="BP25" i="50" s="1"/>
  <c r="H60" i="50"/>
  <c r="BO27" i="50" s="1"/>
  <c r="BP27" i="50" s="1"/>
  <c r="H56" i="50"/>
  <c r="H57" i="50"/>
  <c r="I59" i="50"/>
  <c r="BR26" i="50" s="1"/>
  <c r="BS26" i="50" s="1"/>
  <c r="I60" i="50"/>
  <c r="BR27" i="50" s="1"/>
  <c r="BS27" i="50" s="1"/>
  <c r="I58" i="50"/>
  <c r="BR25" i="50" s="1"/>
  <c r="BS25" i="50" s="1"/>
  <c r="I57" i="50"/>
  <c r="I56" i="50"/>
  <c r="I92" i="50"/>
  <c r="H115" i="50"/>
  <c r="H117" i="50"/>
  <c r="H110" i="50"/>
  <c r="H55" i="50"/>
  <c r="H91" i="50"/>
  <c r="H121" i="50"/>
  <c r="H108" i="50"/>
  <c r="H90" i="50"/>
  <c r="H89" i="50"/>
  <c r="H116" i="50"/>
  <c r="H93" i="50"/>
  <c r="H88" i="50"/>
  <c r="I111" i="50"/>
  <c r="I120" i="50"/>
  <c r="I88" i="50"/>
  <c r="I97" i="50"/>
  <c r="I100" i="50"/>
  <c r="I110" i="50"/>
  <c r="I122" i="50"/>
  <c r="I91" i="50"/>
  <c r="I90" i="50"/>
  <c r="I93" i="50"/>
  <c r="I106" i="50"/>
  <c r="I103" i="50"/>
  <c r="I112" i="50"/>
  <c r="I121" i="50"/>
  <c r="I89" i="50"/>
  <c r="I102" i="50"/>
  <c r="I107" i="50"/>
  <c r="I85" i="50"/>
  <c r="I117" i="50"/>
  <c r="I99" i="50"/>
  <c r="I86" i="50"/>
  <c r="I95" i="50"/>
  <c r="I104" i="50"/>
  <c r="I113" i="50"/>
  <c r="I116" i="50"/>
  <c r="I84" i="50"/>
  <c r="I94" i="50"/>
  <c r="I101" i="50"/>
  <c r="I115" i="50"/>
  <c r="I114" i="50"/>
  <c r="I98" i="50"/>
  <c r="I119" i="50"/>
  <c r="I87" i="50"/>
  <c r="I96" i="50"/>
  <c r="I105" i="50"/>
  <c r="I108" i="50"/>
  <c r="I118" i="50"/>
  <c r="I109" i="50"/>
  <c r="I83" i="50"/>
  <c r="I53" i="50"/>
  <c r="I55" i="50"/>
  <c r="I54" i="50"/>
  <c r="I52" i="50"/>
  <c r="H112" i="50"/>
  <c r="H107" i="50"/>
  <c r="H98" i="50"/>
  <c r="H96" i="50"/>
  <c r="H113" i="50"/>
  <c r="H92" i="50"/>
  <c r="H109" i="50"/>
  <c r="H100" i="50"/>
  <c r="H86" i="50"/>
  <c r="H111" i="50"/>
  <c r="H54" i="50"/>
  <c r="H53" i="50"/>
  <c r="H95" i="50"/>
  <c r="H104" i="50"/>
  <c r="H105" i="50"/>
  <c r="H97" i="50"/>
  <c r="H103" i="50"/>
  <c r="H102" i="50"/>
  <c r="H101" i="50"/>
  <c r="H118" i="50"/>
  <c r="H120" i="50"/>
  <c r="H84" i="50"/>
  <c r="H52" i="50"/>
  <c r="H87" i="50"/>
  <c r="H119" i="50"/>
  <c r="H99" i="50"/>
  <c r="H83" i="50"/>
  <c r="H85" i="50"/>
  <c r="H114" i="50"/>
  <c r="H122" i="50"/>
  <c r="H106" i="50"/>
  <c r="H94" i="50"/>
  <c r="H76" i="63" l="1"/>
  <c r="CR31" i="63"/>
  <c r="I47" i="63" s="1"/>
  <c r="N76" i="63"/>
  <c r="CL31" i="63"/>
  <c r="G47" i="63" s="1"/>
  <c r="I76" i="63"/>
  <c r="O76" i="63"/>
  <c r="CU31" i="63"/>
  <c r="J47" i="63" s="1"/>
  <c r="AO120" i="63"/>
  <c r="AX120" i="63"/>
  <c r="AV120" i="63"/>
  <c r="AW120" i="63"/>
  <c r="AL119" i="63"/>
  <c r="AM120" i="63"/>
  <c r="AN120" i="63"/>
  <c r="AL123" i="50"/>
  <c r="AM124" i="50"/>
  <c r="AV124" i="50"/>
  <c r="DD31" i="50"/>
  <c r="J39" i="50" s="1"/>
  <c r="DC31" i="50"/>
  <c r="I39" i="50" s="1"/>
  <c r="CX31" i="50"/>
  <c r="G39" i="50" s="1"/>
  <c r="CW31" i="50"/>
  <c r="F39" i="50" s="1"/>
  <c r="DE31" i="50"/>
  <c r="H46" i="50" s="1"/>
  <c r="BD49" i="50" a="1"/>
  <c r="BD49" i="50" s="1"/>
  <c r="BH49" i="50" s="1" a="1"/>
  <c r="AY49" i="50"/>
  <c r="I45" i="50" s="1"/>
  <c r="I44" i="50"/>
  <c r="I43" i="50"/>
  <c r="BD41" i="50" a="1"/>
  <c r="BD41" i="50" s="1"/>
  <c r="BH41" i="50" s="1" a="1"/>
  <c r="G44" i="50" s="1"/>
  <c r="F75" i="50"/>
  <c r="E75" i="50"/>
  <c r="F70" i="50"/>
  <c r="BR23" i="50"/>
  <c r="BS23" i="50" s="1"/>
  <c r="E66" i="50"/>
  <c r="BO19" i="50"/>
  <c r="BP19" i="50" s="1"/>
  <c r="F71" i="50"/>
  <c r="BR24" i="50"/>
  <c r="BS24" i="50" s="1"/>
  <c r="E73" i="50"/>
  <c r="F67" i="50"/>
  <c r="BR20" i="50"/>
  <c r="BS20" i="50" s="1"/>
  <c r="F72" i="50"/>
  <c r="E72" i="50"/>
  <c r="F66" i="50"/>
  <c r="BR19" i="50"/>
  <c r="BS19" i="50" s="1"/>
  <c r="F74" i="50"/>
  <c r="E69" i="50"/>
  <c r="BO22" i="50"/>
  <c r="BP22" i="50" s="1"/>
  <c r="F73" i="50"/>
  <c r="E71" i="50"/>
  <c r="BO24" i="50"/>
  <c r="BP24" i="50" s="1"/>
  <c r="F68" i="50"/>
  <c r="BR21" i="50"/>
  <c r="BS21" i="50" s="1"/>
  <c r="E70" i="50"/>
  <c r="BO23" i="50"/>
  <c r="BP23" i="50" s="1"/>
  <c r="E67" i="50"/>
  <c r="BO20" i="50"/>
  <c r="BP20" i="50" s="1"/>
  <c r="E68" i="50"/>
  <c r="BO21" i="50"/>
  <c r="BP21" i="50" s="1"/>
  <c r="F69" i="50"/>
  <c r="BR22" i="50"/>
  <c r="BS22" i="50" s="1"/>
  <c r="E74" i="50"/>
  <c r="AY41" i="50" a="1"/>
  <c r="F44" i="50" s="1"/>
  <c r="AW124" i="50" l="1"/>
  <c r="AW78" i="50"/>
  <c r="AW128" i="50"/>
  <c r="AW127" i="50"/>
  <c r="AW126" i="50"/>
  <c r="AW125" i="50"/>
  <c r="AO119" i="63"/>
  <c r="AX119" i="63"/>
  <c r="AW119" i="63"/>
  <c r="AL118" i="63"/>
  <c r="AV119" i="63"/>
  <c r="AM119" i="63"/>
  <c r="AN119" i="63"/>
  <c r="AL122" i="50"/>
  <c r="AV123" i="50"/>
  <c r="AM123" i="50"/>
  <c r="AW123" i="50"/>
  <c r="DF25" i="50"/>
  <c r="DF28" i="50"/>
  <c r="DF27" i="50"/>
  <c r="DF26" i="50"/>
  <c r="Q89" i="50"/>
  <c r="Q97" i="50"/>
  <c r="Q105" i="50"/>
  <c r="Q113" i="50"/>
  <c r="Q121" i="50"/>
  <c r="Q129" i="50"/>
  <c r="Q137" i="50"/>
  <c r="Q145" i="50"/>
  <c r="Q153" i="50"/>
  <c r="Q161" i="50"/>
  <c r="Q169" i="50"/>
  <c r="Q177" i="50"/>
  <c r="Q90" i="50"/>
  <c r="Q98" i="50"/>
  <c r="Q106" i="50"/>
  <c r="Q114" i="50"/>
  <c r="Q122" i="50"/>
  <c r="Q130" i="50"/>
  <c r="Q138" i="50"/>
  <c r="Q146" i="50"/>
  <c r="Q154" i="50"/>
  <c r="Q162" i="50"/>
  <c r="Q170" i="50"/>
  <c r="Q178" i="50"/>
  <c r="Q91" i="50"/>
  <c r="Q99" i="50"/>
  <c r="Q107" i="50"/>
  <c r="Q115" i="50"/>
  <c r="Q123" i="50"/>
  <c r="Q131" i="50"/>
  <c r="Q139" i="50"/>
  <c r="Q147" i="50"/>
  <c r="Q155" i="50"/>
  <c r="Q163" i="50"/>
  <c r="Q171" i="50"/>
  <c r="Q179" i="50"/>
  <c r="Q84" i="50"/>
  <c r="Q92" i="50"/>
  <c r="Q100" i="50"/>
  <c r="Q108" i="50"/>
  <c r="Q116" i="50"/>
  <c r="Q124" i="50"/>
  <c r="Q132" i="50"/>
  <c r="Q140" i="50"/>
  <c r="Q148" i="50"/>
  <c r="Q156" i="50"/>
  <c r="Q164" i="50"/>
  <c r="Q172" i="50"/>
  <c r="Q180" i="50"/>
  <c r="Q85" i="50"/>
  <c r="Q93" i="50"/>
  <c r="Q101" i="50"/>
  <c r="Q109" i="50"/>
  <c r="Q117" i="50"/>
  <c r="Q125" i="50"/>
  <c r="Q133" i="50"/>
  <c r="Q141" i="50"/>
  <c r="Q149" i="50"/>
  <c r="Q157" i="50"/>
  <c r="Q165" i="50"/>
  <c r="Q173" i="50"/>
  <c r="Q181" i="50"/>
  <c r="Q86" i="50"/>
  <c r="Q94" i="50"/>
  <c r="Q102" i="50"/>
  <c r="Q118" i="50"/>
  <c r="Q126" i="50"/>
  <c r="Q142" i="50"/>
  <c r="Q150" i="50"/>
  <c r="Q158" i="50"/>
  <c r="Q96" i="50"/>
  <c r="Q127" i="50"/>
  <c r="Q152" i="50"/>
  <c r="Q176" i="50"/>
  <c r="Q87" i="50"/>
  <c r="Q143" i="50"/>
  <c r="Q103" i="50"/>
  <c r="Q128" i="50"/>
  <c r="Q159" i="50"/>
  <c r="Q182" i="50"/>
  <c r="Q104" i="50"/>
  <c r="Q134" i="50"/>
  <c r="Q160" i="50"/>
  <c r="Q83" i="50"/>
  <c r="Q110" i="50"/>
  <c r="Q135" i="50"/>
  <c r="Q166" i="50"/>
  <c r="Q111" i="50"/>
  <c r="Q136" i="50"/>
  <c r="Q167" i="50"/>
  <c r="Q112" i="50"/>
  <c r="Q168" i="50"/>
  <c r="Q88" i="50"/>
  <c r="Q119" i="50"/>
  <c r="Q144" i="50"/>
  <c r="Q174" i="50"/>
  <c r="Q95" i="50"/>
  <c r="Q120" i="50"/>
  <c r="Q151" i="50"/>
  <c r="Q175" i="50"/>
  <c r="Q60" i="50"/>
  <c r="CP27" i="50" s="1"/>
  <c r="CQ27" i="50" s="1"/>
  <c r="Q53" i="50"/>
  <c r="CP20" i="50" s="1"/>
  <c r="CQ20" i="50" s="1"/>
  <c r="Q61" i="50"/>
  <c r="CP28" i="50" s="1"/>
  <c r="CQ28" i="50" s="1"/>
  <c r="Q59" i="50"/>
  <c r="CP26" i="50" s="1"/>
  <c r="CQ26" i="50" s="1"/>
  <c r="Q54" i="50"/>
  <c r="CP21" i="50" s="1"/>
  <c r="CQ21" i="50" s="1"/>
  <c r="Q52" i="50"/>
  <c r="CP19" i="50" s="1"/>
  <c r="CQ19" i="50" s="1"/>
  <c r="Q55" i="50"/>
  <c r="CP22" i="50" s="1"/>
  <c r="CQ22" i="50" s="1"/>
  <c r="Q56" i="50"/>
  <c r="CP23" i="50" s="1"/>
  <c r="CQ23" i="50" s="1"/>
  <c r="Q57" i="50"/>
  <c r="CP24" i="50" s="1"/>
  <c r="CQ24" i="50" s="1"/>
  <c r="Q58" i="50"/>
  <c r="CP25" i="50" s="1"/>
  <c r="CQ25" i="50" s="1"/>
  <c r="DF24" i="50"/>
  <c r="DF20" i="50"/>
  <c r="DF23" i="50"/>
  <c r="DF22" i="50"/>
  <c r="DF19" i="50"/>
  <c r="DF21" i="50"/>
  <c r="BH49" i="50"/>
  <c r="J45" i="50" s="1"/>
  <c r="J44" i="50"/>
  <c r="J43" i="50"/>
  <c r="F76" i="50"/>
  <c r="E76" i="50"/>
  <c r="BH41" i="50"/>
  <c r="G45" i="50" s="1"/>
  <c r="F43" i="50"/>
  <c r="AY41" i="50"/>
  <c r="F45" i="50" s="1"/>
  <c r="AN123" i="50" l="1"/>
  <c r="AX123" i="50"/>
  <c r="AX78" i="50"/>
  <c r="AX128" i="50"/>
  <c r="AX127" i="50"/>
  <c r="AX126" i="50"/>
  <c r="AX125" i="50"/>
  <c r="AX124" i="50"/>
  <c r="AN78" i="50"/>
  <c r="AN128" i="50"/>
  <c r="AN127" i="50"/>
  <c r="AN126" i="50"/>
  <c r="AN125" i="50"/>
  <c r="AN124" i="50"/>
  <c r="AL121" i="50"/>
  <c r="AN122" i="50"/>
  <c r="AW122" i="50"/>
  <c r="AV122" i="50"/>
  <c r="AX122" i="50"/>
  <c r="AM122" i="50"/>
  <c r="AO118" i="63"/>
  <c r="AV118" i="63"/>
  <c r="AX118" i="63"/>
  <c r="AW118" i="63"/>
  <c r="AL117" i="63"/>
  <c r="AM118" i="63"/>
  <c r="AN118" i="63"/>
  <c r="CZ27" i="50"/>
  <c r="CZ28" i="50"/>
  <c r="CZ25" i="50"/>
  <c r="CZ26" i="50"/>
  <c r="DG25" i="50"/>
  <c r="DG27" i="50"/>
  <c r="DG28" i="50"/>
  <c r="DG26" i="50"/>
  <c r="R85" i="50"/>
  <c r="R93" i="50"/>
  <c r="R101" i="50"/>
  <c r="R109" i="50"/>
  <c r="R117" i="50"/>
  <c r="R125" i="50"/>
  <c r="R133" i="50"/>
  <c r="R141" i="50"/>
  <c r="R149" i="50"/>
  <c r="R157" i="50"/>
  <c r="R165" i="50"/>
  <c r="R173" i="50"/>
  <c r="R181" i="50"/>
  <c r="R86" i="50"/>
  <c r="R94" i="50"/>
  <c r="R102" i="50"/>
  <c r="R110" i="50"/>
  <c r="R118" i="50"/>
  <c r="R126" i="50"/>
  <c r="R134" i="50"/>
  <c r="R142" i="50"/>
  <c r="R150" i="50"/>
  <c r="R158" i="50"/>
  <c r="R166" i="50"/>
  <c r="R174" i="50"/>
  <c r="R182" i="50"/>
  <c r="R87" i="50"/>
  <c r="R95" i="50"/>
  <c r="R103" i="50"/>
  <c r="R111" i="50"/>
  <c r="R119" i="50"/>
  <c r="R127" i="50"/>
  <c r="R135" i="50"/>
  <c r="R143" i="50"/>
  <c r="R151" i="50"/>
  <c r="R159" i="50"/>
  <c r="R167" i="50"/>
  <c r="R175" i="50"/>
  <c r="R83" i="50"/>
  <c r="R88" i="50"/>
  <c r="R96" i="50"/>
  <c r="R104" i="50"/>
  <c r="R112" i="50"/>
  <c r="R120" i="50"/>
  <c r="R128" i="50"/>
  <c r="R136" i="50"/>
  <c r="R144" i="50"/>
  <c r="R152" i="50"/>
  <c r="R160" i="50"/>
  <c r="R168" i="50"/>
  <c r="R176" i="50"/>
  <c r="R89" i="50"/>
  <c r="R97" i="50"/>
  <c r="R105" i="50"/>
  <c r="R113" i="50"/>
  <c r="R121" i="50"/>
  <c r="R129" i="50"/>
  <c r="R137" i="50"/>
  <c r="R145" i="50"/>
  <c r="R153" i="50"/>
  <c r="R161" i="50"/>
  <c r="R169" i="50"/>
  <c r="R177" i="50"/>
  <c r="R90" i="50"/>
  <c r="R98" i="50"/>
  <c r="R114" i="50"/>
  <c r="R122" i="50"/>
  <c r="R130" i="50"/>
  <c r="R162" i="50"/>
  <c r="R170" i="50"/>
  <c r="R178" i="50"/>
  <c r="R106" i="50"/>
  <c r="R115" i="50"/>
  <c r="R140" i="50"/>
  <c r="R164" i="50"/>
  <c r="R132" i="50"/>
  <c r="R84" i="50"/>
  <c r="R116" i="50"/>
  <c r="R146" i="50"/>
  <c r="R171" i="50"/>
  <c r="R91" i="50"/>
  <c r="R123" i="50"/>
  <c r="R147" i="50"/>
  <c r="R172" i="50"/>
  <c r="R92" i="50"/>
  <c r="R124" i="50"/>
  <c r="R148" i="50"/>
  <c r="R179" i="50"/>
  <c r="R99" i="50"/>
  <c r="R131" i="50"/>
  <c r="R154" i="50"/>
  <c r="R180" i="50"/>
  <c r="R100" i="50"/>
  <c r="R155" i="50"/>
  <c r="R107" i="50"/>
  <c r="R138" i="50"/>
  <c r="R156" i="50"/>
  <c r="R108" i="50"/>
  <c r="R139" i="50"/>
  <c r="R163" i="50"/>
  <c r="DF31" i="50"/>
  <c r="I46" i="50" s="1"/>
  <c r="R54" i="50"/>
  <c r="CS21" i="50" s="1"/>
  <c r="CT21" i="50" s="1"/>
  <c r="R52" i="50"/>
  <c r="CS19" i="50" s="1"/>
  <c r="CT19" i="50" s="1"/>
  <c r="R55" i="50"/>
  <c r="CS22" i="50" s="1"/>
  <c r="CT22" i="50" s="1"/>
  <c r="R56" i="50"/>
  <c r="CS23" i="50" s="1"/>
  <c r="CT23" i="50" s="1"/>
  <c r="R57" i="50"/>
  <c r="CS24" i="50" s="1"/>
  <c r="CT24" i="50" s="1"/>
  <c r="R53" i="50"/>
  <c r="CS20" i="50" s="1"/>
  <c r="CT20" i="50" s="1"/>
  <c r="R58" i="50"/>
  <c r="CS25" i="50" s="1"/>
  <c r="CT25" i="50" s="1"/>
  <c r="R59" i="50"/>
  <c r="CS26" i="50" s="1"/>
  <c r="CT26" i="50" s="1"/>
  <c r="R61" i="50"/>
  <c r="CS28" i="50" s="1"/>
  <c r="CT28" i="50" s="1"/>
  <c r="R60" i="50"/>
  <c r="CS27" i="50" s="1"/>
  <c r="CT27" i="50" s="1"/>
  <c r="DG24" i="50"/>
  <c r="DG21" i="50"/>
  <c r="DG23" i="50"/>
  <c r="DG20" i="50"/>
  <c r="DG22" i="50"/>
  <c r="DG19" i="50"/>
  <c r="K124" i="50"/>
  <c r="K164" i="50"/>
  <c r="K153" i="50"/>
  <c r="K152" i="50"/>
  <c r="K150" i="50"/>
  <c r="K128" i="50"/>
  <c r="K142" i="50"/>
  <c r="K159" i="50"/>
  <c r="K147" i="50"/>
  <c r="K169" i="50"/>
  <c r="K131" i="50"/>
  <c r="K130" i="50"/>
  <c r="K179" i="50"/>
  <c r="K182" i="50"/>
  <c r="K160" i="50"/>
  <c r="K143" i="50"/>
  <c r="K176" i="50"/>
  <c r="K126" i="50"/>
  <c r="K139" i="50"/>
  <c r="K141" i="50"/>
  <c r="K173" i="50"/>
  <c r="K180" i="50"/>
  <c r="K138" i="50"/>
  <c r="K168" i="50"/>
  <c r="K157" i="50"/>
  <c r="K133" i="50"/>
  <c r="K155" i="50"/>
  <c r="K129" i="50"/>
  <c r="K134" i="50"/>
  <c r="K171" i="50"/>
  <c r="K165" i="50"/>
  <c r="K151" i="50"/>
  <c r="K145" i="50"/>
  <c r="K136" i="50"/>
  <c r="K174" i="50"/>
  <c r="K177" i="50"/>
  <c r="K137" i="50"/>
  <c r="K172" i="50"/>
  <c r="K161" i="50"/>
  <c r="K149" i="50"/>
  <c r="K144" i="50"/>
  <c r="K125" i="50"/>
  <c r="K140" i="50"/>
  <c r="K154" i="50"/>
  <c r="K162" i="50"/>
  <c r="K181" i="50"/>
  <c r="K167" i="50"/>
  <c r="K123" i="50"/>
  <c r="K178" i="50"/>
  <c r="K148" i="50"/>
  <c r="K170" i="50"/>
  <c r="K132" i="50"/>
  <c r="K163" i="50"/>
  <c r="K135" i="50"/>
  <c r="K127" i="50"/>
  <c r="K146" i="50"/>
  <c r="K156" i="50"/>
  <c r="K158" i="50"/>
  <c r="K166" i="50"/>
  <c r="K175" i="50"/>
  <c r="K61" i="50"/>
  <c r="CG28" i="50" s="1"/>
  <c r="CH28" i="50" s="1"/>
  <c r="K60" i="50"/>
  <c r="CG27" i="50" s="1"/>
  <c r="CH27" i="50" s="1"/>
  <c r="K58" i="50"/>
  <c r="CG25" i="50" s="1"/>
  <c r="CH25" i="50" s="1"/>
  <c r="K59" i="50"/>
  <c r="CG26" i="50" s="1"/>
  <c r="CH26" i="50" s="1"/>
  <c r="K57" i="50"/>
  <c r="K56" i="50"/>
  <c r="G43" i="50"/>
  <c r="AO122" i="50" s="1"/>
  <c r="CZ24" i="50"/>
  <c r="CZ23" i="50"/>
  <c r="K112" i="50"/>
  <c r="K83" i="50"/>
  <c r="K89" i="50"/>
  <c r="K116" i="50"/>
  <c r="K87" i="50"/>
  <c r="K105" i="50"/>
  <c r="K98" i="50"/>
  <c r="K102" i="50"/>
  <c r="K119" i="50"/>
  <c r="K118" i="50"/>
  <c r="K97" i="50"/>
  <c r="K122" i="50"/>
  <c r="K111" i="50"/>
  <c r="K94" i="50"/>
  <c r="K120" i="50"/>
  <c r="K110" i="50"/>
  <c r="K114" i="50"/>
  <c r="K100" i="50"/>
  <c r="K84" i="50"/>
  <c r="K117" i="50"/>
  <c r="K108" i="50"/>
  <c r="K53" i="50"/>
  <c r="K99" i="50"/>
  <c r="K86" i="50"/>
  <c r="K96" i="50"/>
  <c r="K88" i="50"/>
  <c r="K109" i="50"/>
  <c r="K107" i="50"/>
  <c r="K121" i="50"/>
  <c r="K91" i="50"/>
  <c r="CZ19" i="50"/>
  <c r="CZ20" i="50"/>
  <c r="CZ21" i="50"/>
  <c r="CZ22" i="50"/>
  <c r="K104" i="50"/>
  <c r="K90" i="50"/>
  <c r="K55" i="50"/>
  <c r="K95" i="50"/>
  <c r="K52" i="50"/>
  <c r="K115" i="50"/>
  <c r="K101" i="50"/>
  <c r="K92" i="50"/>
  <c r="K103" i="50"/>
  <c r="K54" i="50"/>
  <c r="K85" i="50"/>
  <c r="K93" i="50"/>
  <c r="K106" i="50"/>
  <c r="K113" i="50"/>
  <c r="AO117" i="63" l="1"/>
  <c r="AX117" i="63"/>
  <c r="AW117" i="63"/>
  <c r="AL116" i="63"/>
  <c r="AV117" i="63"/>
  <c r="AN117" i="63"/>
  <c r="AM117" i="63"/>
  <c r="AO78" i="50"/>
  <c r="AO128" i="50"/>
  <c r="AO127" i="50"/>
  <c r="AO126" i="50"/>
  <c r="AO125" i="50"/>
  <c r="AO124" i="50"/>
  <c r="AO123" i="50"/>
  <c r="AL120" i="50"/>
  <c r="AO121" i="50"/>
  <c r="AV121" i="50"/>
  <c r="AN121" i="50"/>
  <c r="AW121" i="50"/>
  <c r="AX121" i="50"/>
  <c r="AM121" i="50"/>
  <c r="DA27" i="50"/>
  <c r="DA25" i="50"/>
  <c r="DA28" i="50"/>
  <c r="DA26" i="50"/>
  <c r="CZ31" i="50"/>
  <c r="DG31" i="50"/>
  <c r="J46" i="50" s="1"/>
  <c r="O66" i="50"/>
  <c r="J75" i="50"/>
  <c r="N68" i="50"/>
  <c r="O71" i="50"/>
  <c r="N74" i="50"/>
  <c r="N75" i="50"/>
  <c r="J68" i="50"/>
  <c r="O73" i="50"/>
  <c r="J70" i="50"/>
  <c r="J67" i="50"/>
  <c r="O70" i="50"/>
  <c r="J66" i="50"/>
  <c r="O67" i="50"/>
  <c r="J72" i="50"/>
  <c r="N67" i="50"/>
  <c r="O74" i="50"/>
  <c r="N69" i="50"/>
  <c r="N72" i="50"/>
  <c r="J71" i="50"/>
  <c r="J74" i="50"/>
  <c r="O75" i="50"/>
  <c r="O68" i="50"/>
  <c r="J69" i="50"/>
  <c r="N73" i="50"/>
  <c r="J73" i="50"/>
  <c r="N71" i="50"/>
  <c r="N66" i="50"/>
  <c r="O69" i="50"/>
  <c r="N70" i="50"/>
  <c r="O72" i="50"/>
  <c r="L166" i="50"/>
  <c r="L129" i="50"/>
  <c r="L158" i="50"/>
  <c r="L169" i="50"/>
  <c r="L154" i="50"/>
  <c r="L131" i="50"/>
  <c r="L144" i="50"/>
  <c r="L170" i="50"/>
  <c r="L179" i="50"/>
  <c r="L167" i="50"/>
  <c r="L130" i="50"/>
  <c r="L172" i="50"/>
  <c r="L181" i="50"/>
  <c r="L151" i="50"/>
  <c r="L174" i="50"/>
  <c r="L163" i="50"/>
  <c r="L153" i="50"/>
  <c r="L142" i="50"/>
  <c r="L135" i="50"/>
  <c r="L155" i="50"/>
  <c r="L152" i="50"/>
  <c r="L178" i="50"/>
  <c r="L171" i="50"/>
  <c r="L140" i="50"/>
  <c r="L165" i="50"/>
  <c r="L134" i="50"/>
  <c r="L145" i="50"/>
  <c r="L150" i="50"/>
  <c r="L156" i="50"/>
  <c r="L126" i="50"/>
  <c r="L168" i="50"/>
  <c r="L182" i="50"/>
  <c r="L160" i="50"/>
  <c r="L143" i="50"/>
  <c r="L161" i="50"/>
  <c r="L125" i="50"/>
  <c r="L141" i="50"/>
  <c r="L133" i="50"/>
  <c r="L175" i="50"/>
  <c r="L176" i="50"/>
  <c r="L162" i="50"/>
  <c r="L124" i="50"/>
  <c r="L137" i="50"/>
  <c r="L159" i="50"/>
  <c r="L139" i="50"/>
  <c r="L149" i="50"/>
  <c r="L157" i="50"/>
  <c r="L180" i="50"/>
  <c r="L132" i="50"/>
  <c r="L123" i="50"/>
  <c r="L173" i="50"/>
  <c r="L177" i="50"/>
  <c r="L138" i="50"/>
  <c r="L128" i="50"/>
  <c r="L127" i="50"/>
  <c r="L148" i="50"/>
  <c r="L147" i="50"/>
  <c r="L136" i="50"/>
  <c r="L164" i="50"/>
  <c r="L146" i="50"/>
  <c r="L91" i="50"/>
  <c r="L61" i="50"/>
  <c r="CJ28" i="50" s="1"/>
  <c r="CK28" i="50" s="1"/>
  <c r="H75" i="50"/>
  <c r="H74" i="50"/>
  <c r="H66" i="50"/>
  <c r="CG19" i="50"/>
  <c r="CH19" i="50" s="1"/>
  <c r="H70" i="50"/>
  <c r="CG23" i="50"/>
  <c r="CH23" i="50" s="1"/>
  <c r="H68" i="50"/>
  <c r="CG21" i="50"/>
  <c r="CH21" i="50" s="1"/>
  <c r="H71" i="50"/>
  <c r="CG24" i="50"/>
  <c r="CH24" i="50" s="1"/>
  <c r="H72" i="50"/>
  <c r="H69" i="50"/>
  <c r="CG22" i="50"/>
  <c r="CH22" i="50" s="1"/>
  <c r="H67" i="50"/>
  <c r="CG20" i="50"/>
  <c r="CH20" i="50" s="1"/>
  <c r="H73" i="50"/>
  <c r="L99" i="50"/>
  <c r="L105" i="50"/>
  <c r="L55" i="50"/>
  <c r="L54" i="50"/>
  <c r="L85" i="50"/>
  <c r="L121" i="50"/>
  <c r="L107" i="50"/>
  <c r="L103" i="50"/>
  <c r="L87" i="50"/>
  <c r="DA20" i="50"/>
  <c r="DA19" i="50"/>
  <c r="DA22" i="50"/>
  <c r="L98" i="50"/>
  <c r="L108" i="50"/>
  <c r="DA21" i="50"/>
  <c r="L112" i="50"/>
  <c r="L101" i="50"/>
  <c r="L115" i="50"/>
  <c r="L93" i="50"/>
  <c r="DA24" i="50"/>
  <c r="L95" i="50"/>
  <c r="L106" i="50"/>
  <c r="L90" i="50"/>
  <c r="L86" i="50"/>
  <c r="L111" i="50"/>
  <c r="L113" i="50"/>
  <c r="L53" i="50"/>
  <c r="L122" i="50"/>
  <c r="L96" i="50"/>
  <c r="L102" i="50"/>
  <c r="L94" i="50"/>
  <c r="L100" i="50"/>
  <c r="L92" i="50"/>
  <c r="L89" i="50"/>
  <c r="L84" i="50"/>
  <c r="L118" i="50"/>
  <c r="L109" i="50"/>
  <c r="L83" i="50"/>
  <c r="L117" i="50"/>
  <c r="L52" i="50"/>
  <c r="L104" i="50"/>
  <c r="L88" i="50"/>
  <c r="L110" i="50"/>
  <c r="DA23" i="50"/>
  <c r="L116" i="50"/>
  <c r="L97" i="50"/>
  <c r="L114" i="50"/>
  <c r="L119" i="50"/>
  <c r="L120" i="50"/>
  <c r="L57" i="50"/>
  <c r="L56" i="50"/>
  <c r="L60" i="50"/>
  <c r="CJ27" i="50" s="1"/>
  <c r="CK27" i="50" s="1"/>
  <c r="L59" i="50"/>
  <c r="CJ26" i="50" s="1"/>
  <c r="CK26" i="50" s="1"/>
  <c r="L58" i="50"/>
  <c r="CJ25" i="50" s="1"/>
  <c r="CK25" i="50" s="1"/>
  <c r="AL119" i="50" l="1"/>
  <c r="AW120" i="50"/>
  <c r="AX120" i="50"/>
  <c r="AN120" i="50"/>
  <c r="AV120" i="50"/>
  <c r="AO120" i="50"/>
  <c r="AM120" i="50"/>
  <c r="AO116" i="63"/>
  <c r="AX116" i="63"/>
  <c r="AW116" i="63"/>
  <c r="AL115" i="63"/>
  <c r="AV116" i="63"/>
  <c r="AM116" i="63"/>
  <c r="AN116" i="63"/>
  <c r="DA31" i="50"/>
  <c r="G46" i="50" s="1"/>
  <c r="N76" i="50"/>
  <c r="J76" i="50"/>
  <c r="O76" i="50"/>
  <c r="I75" i="50"/>
  <c r="H76" i="50"/>
  <c r="I70" i="50"/>
  <c r="CJ23" i="50"/>
  <c r="CK23" i="50" s="1"/>
  <c r="I67" i="50"/>
  <c r="CJ20" i="50"/>
  <c r="CK20" i="50" s="1"/>
  <c r="I68" i="50"/>
  <c r="CJ21" i="50"/>
  <c r="CK21" i="50" s="1"/>
  <c r="I69" i="50"/>
  <c r="CJ22" i="50"/>
  <c r="CK22" i="50" s="1"/>
  <c r="I72" i="50"/>
  <c r="I71" i="50"/>
  <c r="CJ24" i="50"/>
  <c r="CK24" i="50" s="1"/>
  <c r="I66" i="50"/>
  <c r="CJ19" i="50"/>
  <c r="CK19" i="50" s="1"/>
  <c r="I73" i="50"/>
  <c r="I74" i="50"/>
  <c r="F46" i="50"/>
  <c r="U31" i="50"/>
  <c r="CL25" i="50" s="1"/>
  <c r="Y31" i="50"/>
  <c r="E37" i="50" s="1"/>
  <c r="U48" i="50" s="1"/>
  <c r="AO115" i="63" l="1"/>
  <c r="AW115" i="63"/>
  <c r="AL114" i="63"/>
  <c r="AX115" i="63"/>
  <c r="AV115" i="63"/>
  <c r="AM115" i="63"/>
  <c r="AN115" i="63"/>
  <c r="AL118" i="50"/>
  <c r="AN119" i="50"/>
  <c r="AV119" i="50"/>
  <c r="AM119" i="50"/>
  <c r="AX119" i="50"/>
  <c r="AO119" i="50"/>
  <c r="AW119" i="50"/>
  <c r="CF27" i="50"/>
  <c r="CF26" i="50"/>
  <c r="CF25" i="50"/>
  <c r="CF28" i="50"/>
  <c r="BW27" i="50"/>
  <c r="BW25" i="50"/>
  <c r="BW26" i="50"/>
  <c r="BW28" i="50"/>
  <c r="BZ26" i="50"/>
  <c r="CC28" i="50"/>
  <c r="BT27" i="50"/>
  <c r="CO26" i="50"/>
  <c r="BQ26" i="50"/>
  <c r="BT26" i="50"/>
  <c r="CC25" i="50"/>
  <c r="BT25" i="50"/>
  <c r="CC27" i="50"/>
  <c r="CO27" i="50"/>
  <c r="BQ27" i="50"/>
  <c r="BQ28" i="50"/>
  <c r="CO25" i="50"/>
  <c r="CO28" i="50"/>
  <c r="BZ28" i="50"/>
  <c r="CC26" i="50"/>
  <c r="BQ25" i="50"/>
  <c r="BT28" i="50"/>
  <c r="BZ27" i="50"/>
  <c r="BZ25" i="50"/>
  <c r="CR25" i="50"/>
  <c r="CR26" i="50"/>
  <c r="CR27" i="50"/>
  <c r="CR28" i="50"/>
  <c r="CI27" i="50"/>
  <c r="CI26" i="50"/>
  <c r="CU25" i="50"/>
  <c r="CU28" i="50"/>
  <c r="CI28" i="50"/>
  <c r="CI25" i="50"/>
  <c r="CU26" i="50"/>
  <c r="CU27" i="50"/>
  <c r="CL28" i="50"/>
  <c r="CL27" i="50"/>
  <c r="CL26" i="50"/>
  <c r="CR21" i="50"/>
  <c r="CR19" i="50"/>
  <c r="CR20" i="50"/>
  <c r="CR23" i="50"/>
  <c r="CR24" i="50"/>
  <c r="CR22" i="50"/>
  <c r="CU24" i="50"/>
  <c r="CU23" i="50"/>
  <c r="CU19" i="50"/>
  <c r="CU20" i="50"/>
  <c r="CU22" i="50"/>
  <c r="CU21" i="50"/>
  <c r="CO20" i="50"/>
  <c r="CO21" i="50"/>
  <c r="CO22" i="50"/>
  <c r="CO24" i="50"/>
  <c r="CO19" i="50"/>
  <c r="CO23" i="50"/>
  <c r="BW19" i="50"/>
  <c r="BW20" i="50"/>
  <c r="BW21" i="50"/>
  <c r="BW23" i="50"/>
  <c r="BW24" i="50"/>
  <c r="BW22" i="50"/>
  <c r="CC22" i="50"/>
  <c r="BZ23" i="50"/>
  <c r="BZ22" i="50"/>
  <c r="BZ24" i="50"/>
  <c r="BZ19" i="50"/>
  <c r="CC23" i="50"/>
  <c r="CC20" i="50"/>
  <c r="CC19" i="50"/>
  <c r="CC21" i="50"/>
  <c r="BZ20" i="50"/>
  <c r="CC24" i="50"/>
  <c r="BZ21" i="50"/>
  <c r="CL23" i="50"/>
  <c r="CI24" i="50"/>
  <c r="CL22" i="50"/>
  <c r="CI22" i="50"/>
  <c r="BT22" i="50"/>
  <c r="CL21" i="50"/>
  <c r="CI21" i="50"/>
  <c r="CF20" i="50"/>
  <c r="CF22" i="50"/>
  <c r="CF23" i="50"/>
  <c r="CF24" i="50"/>
  <c r="CF21" i="50"/>
  <c r="CF19" i="50"/>
  <c r="CL19" i="50"/>
  <c r="CI20" i="50"/>
  <c r="CI19" i="50"/>
  <c r="CL24" i="50"/>
  <c r="CL20" i="50"/>
  <c r="CI23" i="50"/>
  <c r="BQ24" i="50"/>
  <c r="BT21" i="50"/>
  <c r="BT20" i="50"/>
  <c r="BQ19" i="50"/>
  <c r="BQ20" i="50"/>
  <c r="I76" i="50"/>
  <c r="BQ23" i="50"/>
  <c r="BQ22" i="50"/>
  <c r="BT24" i="50"/>
  <c r="BT23" i="50"/>
  <c r="BT19" i="50"/>
  <c r="BQ21" i="50"/>
  <c r="AL117" i="50" l="1"/>
  <c r="AV118" i="50"/>
  <c r="AW118" i="50"/>
  <c r="AX118" i="50"/>
  <c r="AM118" i="50"/>
  <c r="AO118" i="50"/>
  <c r="AN118" i="50"/>
  <c r="AO114" i="63"/>
  <c r="AX114" i="63"/>
  <c r="AW114" i="63"/>
  <c r="AL113" i="63"/>
  <c r="AV114" i="63"/>
  <c r="AM114" i="63"/>
  <c r="AN114" i="63"/>
  <c r="U49" i="50"/>
  <c r="CV27" i="50"/>
  <c r="CV28" i="50"/>
  <c r="CV25" i="50"/>
  <c r="CV26" i="50"/>
  <c r="CR31" i="50"/>
  <c r="I47" i="50" s="1"/>
  <c r="CO31" i="50"/>
  <c r="H47" i="50" s="1"/>
  <c r="CU31" i="50"/>
  <c r="J47" i="50" s="1"/>
  <c r="CC31" i="50"/>
  <c r="J40" i="50" s="1"/>
  <c r="BZ31" i="50"/>
  <c r="I40" i="50" s="1"/>
  <c r="BW31" i="50"/>
  <c r="H40" i="50" s="1"/>
  <c r="G101" i="50"/>
  <c r="CV24" i="50"/>
  <c r="CV23" i="50"/>
  <c r="CV20" i="50"/>
  <c r="CV22" i="50"/>
  <c r="CV21" i="50"/>
  <c r="CV19" i="50"/>
  <c r="G157" i="50"/>
  <c r="G181" i="50"/>
  <c r="G141" i="50"/>
  <c r="G133" i="50"/>
  <c r="G152" i="50"/>
  <c r="G129" i="50"/>
  <c r="G131" i="50"/>
  <c r="G137" i="50"/>
  <c r="G132" i="50"/>
  <c r="G169" i="50"/>
  <c r="G154" i="50"/>
  <c r="G135" i="50"/>
  <c r="G151" i="50"/>
  <c r="G164" i="50"/>
  <c r="G147" i="50"/>
  <c r="G126" i="50"/>
  <c r="G144" i="50"/>
  <c r="G160" i="50"/>
  <c r="G124" i="50"/>
  <c r="G127" i="50"/>
  <c r="G139" i="50"/>
  <c r="G163" i="50"/>
  <c r="G170" i="50"/>
  <c r="G171" i="50"/>
  <c r="G159" i="50"/>
  <c r="G162" i="50"/>
  <c r="G150" i="50"/>
  <c r="G136" i="50"/>
  <c r="G125" i="50"/>
  <c r="G123" i="50"/>
  <c r="G161" i="50"/>
  <c r="G158" i="50"/>
  <c r="G153" i="50"/>
  <c r="G142" i="50"/>
  <c r="G148" i="50"/>
  <c r="G167" i="50"/>
  <c r="G165" i="50"/>
  <c r="G180" i="50"/>
  <c r="G128" i="50"/>
  <c r="G149" i="50"/>
  <c r="G138" i="50"/>
  <c r="G173" i="50"/>
  <c r="G143" i="50"/>
  <c r="G176" i="50"/>
  <c r="G175" i="50"/>
  <c r="G182" i="50"/>
  <c r="G172" i="50"/>
  <c r="G134" i="50"/>
  <c r="G177" i="50"/>
  <c r="G140" i="50"/>
  <c r="G178" i="50"/>
  <c r="G166" i="50"/>
  <c r="G145" i="50"/>
  <c r="G130" i="50"/>
  <c r="G146" i="50"/>
  <c r="G155" i="50"/>
  <c r="G156" i="50"/>
  <c r="G179" i="50"/>
  <c r="G174" i="50"/>
  <c r="G168" i="50"/>
  <c r="BQ31" i="50"/>
  <c r="F40" i="50" s="1"/>
  <c r="CL31" i="50"/>
  <c r="G47" i="50" s="1"/>
  <c r="CF31" i="50"/>
  <c r="E47" i="50" s="1"/>
  <c r="CI31" i="50"/>
  <c r="F47" i="50" s="1"/>
  <c r="BT31" i="50"/>
  <c r="G40" i="50" s="1"/>
  <c r="G85" i="50"/>
  <c r="G56" i="50"/>
  <c r="G57" i="50"/>
  <c r="G59" i="50"/>
  <c r="BL26" i="50" s="1"/>
  <c r="BM26" i="50" s="1"/>
  <c r="BN26" i="50" s="1"/>
  <c r="G103" i="50"/>
  <c r="G113" i="50"/>
  <c r="G97" i="50"/>
  <c r="G112" i="50"/>
  <c r="G54" i="50"/>
  <c r="G114" i="50"/>
  <c r="G52" i="50"/>
  <c r="G99" i="50"/>
  <c r="G106" i="50"/>
  <c r="G108" i="50"/>
  <c r="G86" i="50"/>
  <c r="G104" i="50"/>
  <c r="G58" i="50"/>
  <c r="BL25" i="50" s="1"/>
  <c r="BM25" i="50" s="1"/>
  <c r="BN25" i="50" s="1"/>
  <c r="G98" i="50"/>
  <c r="G111" i="50"/>
  <c r="G91" i="50"/>
  <c r="G53" i="50"/>
  <c r="G120" i="50"/>
  <c r="G102" i="50"/>
  <c r="G90" i="50"/>
  <c r="G121" i="50"/>
  <c r="G107" i="50"/>
  <c r="G55" i="50"/>
  <c r="G100" i="50"/>
  <c r="G92" i="50"/>
  <c r="G117" i="50"/>
  <c r="G116" i="50"/>
  <c r="G84" i="50"/>
  <c r="G94" i="50"/>
  <c r="G95" i="50"/>
  <c r="G60" i="50"/>
  <c r="BL27" i="50" s="1"/>
  <c r="BM27" i="50" s="1"/>
  <c r="BN27" i="50" s="1"/>
  <c r="G110" i="50"/>
  <c r="G105" i="50"/>
  <c r="G115" i="50"/>
  <c r="G89" i="50"/>
  <c r="G83" i="50"/>
  <c r="G119" i="50"/>
  <c r="G93" i="50"/>
  <c r="G88" i="50"/>
  <c r="G109" i="50"/>
  <c r="G118" i="50"/>
  <c r="G61" i="50"/>
  <c r="BL28" i="50" s="1"/>
  <c r="BM28" i="50" s="1"/>
  <c r="BN28" i="50" s="1"/>
  <c r="G122" i="50"/>
  <c r="G96" i="50"/>
  <c r="G87" i="50"/>
  <c r="AO113" i="63" l="1"/>
  <c r="AW113" i="63"/>
  <c r="AL112" i="63"/>
  <c r="AV113" i="63"/>
  <c r="AX113" i="63"/>
  <c r="AM113" i="63"/>
  <c r="AN113" i="63"/>
  <c r="AL116" i="50"/>
  <c r="AX117" i="50"/>
  <c r="AM117" i="50"/>
  <c r="AO117" i="50"/>
  <c r="AV117" i="50"/>
  <c r="AN117" i="50"/>
  <c r="AW117" i="50"/>
  <c r="CV31" i="50"/>
  <c r="E39" i="50" s="1"/>
  <c r="K69" i="50"/>
  <c r="L69" i="50"/>
  <c r="M69" i="50"/>
  <c r="BL19" i="50"/>
  <c r="BM19" i="50" s="1"/>
  <c r="M66" i="50"/>
  <c r="K66" i="50"/>
  <c r="L66" i="50"/>
  <c r="D71" i="50"/>
  <c r="K71" i="50"/>
  <c r="M71" i="50"/>
  <c r="L71" i="50"/>
  <c r="BL21" i="50"/>
  <c r="BM21" i="50" s="1"/>
  <c r="BN21" i="50" s="1"/>
  <c r="M68" i="50"/>
  <c r="K68" i="50"/>
  <c r="L68" i="50"/>
  <c r="BL23" i="50"/>
  <c r="BM23" i="50" s="1"/>
  <c r="BN23" i="50" s="1"/>
  <c r="L70" i="50"/>
  <c r="M70" i="50"/>
  <c r="K70" i="50"/>
  <c r="D72" i="50"/>
  <c r="L72" i="50"/>
  <c r="K72" i="50"/>
  <c r="M72" i="50"/>
  <c r="L73" i="50"/>
  <c r="K73" i="50"/>
  <c r="M73" i="50"/>
  <c r="K74" i="50"/>
  <c r="M74" i="50"/>
  <c r="L74" i="50"/>
  <c r="M75" i="50"/>
  <c r="K75" i="50"/>
  <c r="L75" i="50"/>
  <c r="M67" i="50"/>
  <c r="L67" i="50"/>
  <c r="K67" i="50"/>
  <c r="D70" i="50"/>
  <c r="D73" i="50"/>
  <c r="D66" i="50"/>
  <c r="BL24" i="50"/>
  <c r="BM24" i="50" s="1"/>
  <c r="BN24" i="50" s="1"/>
  <c r="D68" i="50"/>
  <c r="D75" i="50"/>
  <c r="BL20" i="50"/>
  <c r="BM20" i="50" s="1"/>
  <c r="BN20" i="50" s="1"/>
  <c r="D67" i="50"/>
  <c r="D74" i="50"/>
  <c r="BL22" i="50"/>
  <c r="BM22" i="50" s="1"/>
  <c r="BN22" i="50" s="1"/>
  <c r="D69" i="50"/>
  <c r="AL115" i="50" l="1"/>
  <c r="AM116" i="50"/>
  <c r="AV116" i="50"/>
  <c r="AO116" i="50"/>
  <c r="AW116" i="50"/>
  <c r="AX116" i="50"/>
  <c r="AN116" i="50"/>
  <c r="AO112" i="63"/>
  <c r="AX112" i="63"/>
  <c r="AV112" i="63"/>
  <c r="AW112" i="63"/>
  <c r="AL111" i="63"/>
  <c r="AM112" i="63"/>
  <c r="AN112" i="63"/>
  <c r="BN19" i="50"/>
  <c r="BN31" i="50" s="1"/>
  <c r="E40" i="50" s="1"/>
  <c r="L76" i="50"/>
  <c r="K76" i="50"/>
  <c r="M76" i="50"/>
  <c r="D76" i="50"/>
  <c r="AL114" i="50" l="1"/>
  <c r="AV115" i="50"/>
  <c r="AM115" i="50"/>
  <c r="AW115" i="50"/>
  <c r="AX115" i="50"/>
  <c r="AO115" i="50"/>
  <c r="AN115" i="50"/>
  <c r="AO111" i="63"/>
  <c r="AX111" i="63"/>
  <c r="AW111" i="63"/>
  <c r="AL110" i="63"/>
  <c r="AV111" i="63"/>
  <c r="AM111" i="63"/>
  <c r="AN111" i="63"/>
  <c r="AL113" i="50" l="1"/>
  <c r="AO114" i="50"/>
  <c r="AN114" i="50"/>
  <c r="AW114" i="50"/>
  <c r="AX114" i="50"/>
  <c r="AM114" i="50"/>
  <c r="AV114" i="50"/>
  <c r="AO110" i="63"/>
  <c r="AV110" i="63"/>
  <c r="AX110" i="63"/>
  <c r="AW110" i="63"/>
  <c r="AL109" i="63"/>
  <c r="AM110" i="63"/>
  <c r="AN110" i="63"/>
  <c r="AO109" i="63" l="1"/>
  <c r="AX109" i="63"/>
  <c r="AW109" i="63"/>
  <c r="AL108" i="63"/>
  <c r="AV109" i="63"/>
  <c r="AN109" i="63"/>
  <c r="AM109" i="63"/>
  <c r="AL112" i="50"/>
  <c r="AO113" i="50"/>
  <c r="AV113" i="50"/>
  <c r="AN113" i="50"/>
  <c r="AW113" i="50"/>
  <c r="AX113" i="50"/>
  <c r="AM113" i="50"/>
  <c r="AL111" i="50" l="1"/>
  <c r="AW112" i="50"/>
  <c r="AX112" i="50"/>
  <c r="AN112" i="50"/>
  <c r="AM112" i="50"/>
  <c r="AO112" i="50"/>
  <c r="AV112" i="50"/>
  <c r="AO108" i="63"/>
  <c r="AX108" i="63"/>
  <c r="AW108" i="63"/>
  <c r="AL107" i="63"/>
  <c r="AV108" i="63"/>
  <c r="AN108" i="63"/>
  <c r="AM108" i="63"/>
  <c r="AL110" i="50" l="1"/>
  <c r="AN111" i="50"/>
  <c r="AV111" i="50"/>
  <c r="AM111" i="50"/>
  <c r="AX111" i="50"/>
  <c r="AO111" i="50"/>
  <c r="AW111" i="50"/>
  <c r="AO107" i="63"/>
  <c r="AW107" i="63"/>
  <c r="AX107" i="63"/>
  <c r="AV107" i="63"/>
  <c r="AN107" i="63"/>
  <c r="AM107" i="63"/>
  <c r="AL106" i="63"/>
  <c r="AL109" i="50" l="1"/>
  <c r="AV110" i="50"/>
  <c r="AW110" i="50"/>
  <c r="AX110" i="50"/>
  <c r="AM110" i="50"/>
  <c r="AO110" i="50"/>
  <c r="AN110" i="50"/>
  <c r="AL105" i="63"/>
  <c r="AX106" i="63"/>
  <c r="AW106" i="63"/>
  <c r="AV106" i="63"/>
  <c r="AN106" i="63"/>
  <c r="AO106" i="63"/>
  <c r="AM106" i="63"/>
  <c r="AN105" i="63" l="1"/>
  <c r="AM105" i="63"/>
  <c r="AX105" i="63"/>
  <c r="AL104" i="63"/>
  <c r="AW105" i="63"/>
  <c r="AO105" i="63"/>
  <c r="AV105" i="63"/>
  <c r="AL108" i="50"/>
  <c r="AX109" i="50"/>
  <c r="AM109" i="50"/>
  <c r="AO109" i="50"/>
  <c r="AV109" i="50"/>
  <c r="AN109" i="50"/>
  <c r="AW109" i="50"/>
  <c r="AL107" i="50" l="1"/>
  <c r="AM108" i="50"/>
  <c r="AV108" i="50"/>
  <c r="AO108" i="50"/>
  <c r="AW108" i="50"/>
  <c r="AX108" i="50"/>
  <c r="AN108" i="50"/>
  <c r="AO104" i="63"/>
  <c r="AX104" i="63"/>
  <c r="AN104" i="63"/>
  <c r="AM104" i="63"/>
  <c r="AV104" i="63"/>
  <c r="AL103" i="63"/>
  <c r="AW104" i="63"/>
  <c r="AL102" i="63" l="1"/>
  <c r="AX103" i="63"/>
  <c r="AO103" i="63"/>
  <c r="AN103" i="63"/>
  <c r="AM103" i="63"/>
  <c r="AW103" i="63"/>
  <c r="AV103" i="63"/>
  <c r="AL106" i="50"/>
  <c r="AV107" i="50"/>
  <c r="AM107" i="50"/>
  <c r="AW107" i="50"/>
  <c r="AX107" i="50"/>
  <c r="AO107" i="50"/>
  <c r="AN107" i="50"/>
  <c r="AL105" i="50" l="1"/>
  <c r="AO106" i="50"/>
  <c r="AN106" i="50"/>
  <c r="AW106" i="50"/>
  <c r="AM106" i="50"/>
  <c r="AV106" i="50"/>
  <c r="AX106" i="50"/>
  <c r="AX102" i="63"/>
  <c r="AM102" i="63"/>
  <c r="AV102" i="63"/>
  <c r="AW102" i="63"/>
  <c r="AO102" i="63"/>
  <c r="AN102" i="63"/>
  <c r="AL101" i="63"/>
  <c r="AL104" i="50" l="1"/>
  <c r="AO105" i="50"/>
  <c r="AV105" i="50"/>
  <c r="AN105" i="50"/>
  <c r="AW105" i="50"/>
  <c r="AX105" i="50"/>
  <c r="AM105" i="50"/>
  <c r="AV101" i="63"/>
  <c r="AO101" i="63"/>
  <c r="AN101" i="63"/>
  <c r="AM101" i="63"/>
  <c r="AX101" i="63"/>
  <c r="AL100" i="63"/>
  <c r="AW101" i="63"/>
  <c r="AL103" i="50" l="1"/>
  <c r="AW104" i="50"/>
  <c r="AX104" i="50"/>
  <c r="AN104" i="50"/>
  <c r="AM104" i="50"/>
  <c r="AV104" i="50"/>
  <c r="AO104" i="50"/>
  <c r="AX100" i="63"/>
  <c r="AW100" i="63"/>
  <c r="AV100" i="63"/>
  <c r="AO100" i="63"/>
  <c r="AL99" i="63"/>
  <c r="AN100" i="63"/>
  <c r="AM100" i="63"/>
  <c r="AO99" i="63" l="1"/>
  <c r="AN99" i="63"/>
  <c r="AX99" i="63"/>
  <c r="AM99" i="63"/>
  <c r="AL98" i="63"/>
  <c r="AW99" i="63"/>
  <c r="AV99" i="63"/>
  <c r="AL102" i="50"/>
  <c r="AN103" i="50"/>
  <c r="AV103" i="50"/>
  <c r="AM103" i="50"/>
  <c r="AX103" i="50"/>
  <c r="AO103" i="50"/>
  <c r="AW103" i="50"/>
  <c r="AX98" i="63" l="1"/>
  <c r="AM98" i="63"/>
  <c r="AL97" i="63"/>
  <c r="AW98" i="63"/>
  <c r="AV98" i="63"/>
  <c r="AO98" i="63"/>
  <c r="AN98" i="63"/>
  <c r="AL101" i="50"/>
  <c r="AV102" i="50"/>
  <c r="AW102" i="50"/>
  <c r="AX102" i="50"/>
  <c r="AM102" i="50"/>
  <c r="AN102" i="50"/>
  <c r="AO102" i="50"/>
  <c r="AL100" i="50" l="1"/>
  <c r="AX101" i="50"/>
  <c r="AM101" i="50"/>
  <c r="AO101" i="50"/>
  <c r="AV101" i="50"/>
  <c r="AN101" i="50"/>
  <c r="AW101" i="50"/>
  <c r="AN97" i="63"/>
  <c r="AX97" i="63"/>
  <c r="AM97" i="63"/>
  <c r="AL96" i="63"/>
  <c r="AW97" i="63"/>
  <c r="AV97" i="63"/>
  <c r="AO97" i="63"/>
  <c r="AX96" i="63" l="1"/>
  <c r="AL95" i="63"/>
  <c r="AM96" i="63"/>
  <c r="AW96" i="63"/>
  <c r="AV96" i="63"/>
  <c r="AO96" i="63"/>
  <c r="AN96" i="63"/>
  <c r="AL99" i="50"/>
  <c r="AM100" i="50"/>
  <c r="AV100" i="50"/>
  <c r="AO100" i="50"/>
  <c r="AW100" i="50"/>
  <c r="AX100" i="50"/>
  <c r="AN100" i="50"/>
  <c r="AV95" i="63" l="1"/>
  <c r="AW95" i="63"/>
  <c r="AO95" i="63"/>
  <c r="AX95" i="63"/>
  <c r="AN95" i="63"/>
  <c r="AL94" i="63"/>
  <c r="AM95" i="63"/>
  <c r="AL98" i="50"/>
  <c r="AV99" i="50"/>
  <c r="AM99" i="50"/>
  <c r="AW99" i="50"/>
  <c r="AX99" i="50"/>
  <c r="AO99" i="50"/>
  <c r="AN99" i="50"/>
  <c r="AL97" i="50" l="1"/>
  <c r="AO98" i="50"/>
  <c r="AN98" i="50"/>
  <c r="AW98" i="50"/>
  <c r="AV98" i="50"/>
  <c r="AX98" i="50"/>
  <c r="AM98" i="50"/>
  <c r="AM94" i="63"/>
  <c r="AL93" i="63"/>
  <c r="AV94" i="63"/>
  <c r="AO94" i="63"/>
  <c r="AN94" i="63"/>
  <c r="AW94" i="63"/>
  <c r="AX94" i="63"/>
  <c r="AX93" i="63" l="1"/>
  <c r="AM93" i="63"/>
  <c r="AL92" i="63"/>
  <c r="AW93" i="63"/>
  <c r="AV93" i="63"/>
  <c r="AN93" i="63"/>
  <c r="AO93" i="63"/>
  <c r="AL96" i="50"/>
  <c r="AO97" i="50"/>
  <c r="AV97" i="50"/>
  <c r="AN97" i="50"/>
  <c r="AW97" i="50"/>
  <c r="AX97" i="50"/>
  <c r="AM97" i="50"/>
  <c r="AL95" i="50" l="1"/>
  <c r="AW96" i="50"/>
  <c r="AX96" i="50"/>
  <c r="AN96" i="50"/>
  <c r="AO96" i="50"/>
  <c r="AM96" i="50"/>
  <c r="AV96" i="50"/>
  <c r="AO92" i="63"/>
  <c r="AN92" i="63"/>
  <c r="AM92" i="63"/>
  <c r="AL91" i="63"/>
  <c r="AX92" i="63"/>
  <c r="AW92" i="63"/>
  <c r="AV92" i="63"/>
  <c r="AL94" i="50" l="1"/>
  <c r="AN95" i="50"/>
  <c r="AV95" i="50"/>
  <c r="AM95" i="50"/>
  <c r="AX95" i="50"/>
  <c r="AO95" i="50"/>
  <c r="AW95" i="50"/>
  <c r="AV91" i="63"/>
  <c r="AO91" i="63"/>
  <c r="AN91" i="63"/>
  <c r="AM91" i="63"/>
  <c r="AL90" i="63"/>
  <c r="AX91" i="63"/>
  <c r="AW91" i="63"/>
  <c r="AO90" i="63" l="1"/>
  <c r="AW90" i="63"/>
  <c r="AN90" i="63"/>
  <c r="AX90" i="63"/>
  <c r="AV90" i="63"/>
  <c r="AM90" i="63"/>
  <c r="AL89" i="63"/>
  <c r="AL93" i="50"/>
  <c r="AV94" i="50"/>
  <c r="AW94" i="50"/>
  <c r="AX94" i="50"/>
  <c r="AM94" i="50"/>
  <c r="AN94" i="50"/>
  <c r="AO94" i="50"/>
  <c r="AO89" i="63" l="1"/>
  <c r="AX89" i="63"/>
  <c r="AN89" i="63"/>
  <c r="AM89" i="63"/>
  <c r="AW89" i="63"/>
  <c r="AV89" i="63"/>
  <c r="AL88" i="63"/>
  <c r="AL92" i="50"/>
  <c r="AX93" i="50"/>
  <c r="AM93" i="50"/>
  <c r="AO93" i="50"/>
  <c r="AV93" i="50"/>
  <c r="AN93" i="50"/>
  <c r="AW93" i="50"/>
  <c r="AL91" i="50" l="1"/>
  <c r="AM92" i="50"/>
  <c r="AV92" i="50"/>
  <c r="AO92" i="50"/>
  <c r="AW92" i="50"/>
  <c r="AN92" i="50"/>
  <c r="AX92" i="50"/>
  <c r="AV88" i="63"/>
  <c r="AN88" i="63"/>
  <c r="AL87" i="63"/>
  <c r="AW88" i="63"/>
  <c r="AM88" i="63"/>
  <c r="AX88" i="63"/>
  <c r="AO88" i="63"/>
  <c r="AW87" i="63" l="1"/>
  <c r="AN87" i="63"/>
  <c r="AO87" i="63"/>
  <c r="AM87" i="63"/>
  <c r="AL86" i="63"/>
  <c r="AV87" i="63"/>
  <c r="AX87" i="63"/>
  <c r="AL90" i="50"/>
  <c r="AV91" i="50"/>
  <c r="AM91" i="50"/>
  <c r="AW91" i="50"/>
  <c r="AX91" i="50"/>
  <c r="AO91" i="50"/>
  <c r="AN91" i="50"/>
  <c r="AL89" i="50" l="1"/>
  <c r="AO90" i="50"/>
  <c r="AN90" i="50"/>
  <c r="AW90" i="50"/>
  <c r="AV90" i="50"/>
  <c r="AX90" i="50"/>
  <c r="AM90" i="50"/>
  <c r="AX86" i="63"/>
  <c r="AO86" i="63"/>
  <c r="AM86" i="63"/>
  <c r="AN86" i="63"/>
  <c r="AL85" i="63"/>
  <c r="AW86" i="63"/>
  <c r="AV86" i="63"/>
  <c r="AM85" i="63" l="1"/>
  <c r="AO85" i="63"/>
  <c r="AL84" i="63"/>
  <c r="AN85" i="63"/>
  <c r="AX85" i="63"/>
  <c r="AW85" i="63"/>
  <c r="AV85" i="63"/>
  <c r="AL88" i="50"/>
  <c r="AO89" i="50"/>
  <c r="AV89" i="50"/>
  <c r="AN89" i="50"/>
  <c r="AW89" i="50"/>
  <c r="AX89" i="50"/>
  <c r="AM89" i="50"/>
  <c r="AL87" i="50" l="1"/>
  <c r="AW88" i="50"/>
  <c r="AX88" i="50"/>
  <c r="AN88" i="50"/>
  <c r="AV88" i="50"/>
  <c r="AO88" i="50"/>
  <c r="AM88" i="50"/>
  <c r="AN84" i="63"/>
  <c r="AL83" i="63"/>
  <c r="AM84" i="63"/>
  <c r="AW84" i="63"/>
  <c r="AO84" i="63"/>
  <c r="AX84" i="63"/>
  <c r="AV84" i="63"/>
  <c r="AN83" i="63" l="1"/>
  <c r="AM83" i="63"/>
  <c r="AL82" i="63"/>
  <c r="AO83" i="63"/>
  <c r="AV83" i="63"/>
  <c r="AX83" i="63"/>
  <c r="AW83" i="63"/>
  <c r="AL86" i="50"/>
  <c r="AN87" i="50"/>
  <c r="AV87" i="50"/>
  <c r="AM87" i="50"/>
  <c r="AX87" i="50"/>
  <c r="AO87" i="50"/>
  <c r="AW87" i="50"/>
  <c r="AL85" i="50" l="1"/>
  <c r="AV86" i="50"/>
  <c r="AW86" i="50"/>
  <c r="AX86" i="50"/>
  <c r="AM86" i="50"/>
  <c r="AO86" i="50"/>
  <c r="AN86" i="50"/>
  <c r="AM82" i="63"/>
  <c r="AO82" i="63"/>
  <c r="AL81" i="63"/>
  <c r="AX82" i="63"/>
  <c r="AN82" i="63"/>
  <c r="AW82" i="63"/>
  <c r="AV82" i="63"/>
  <c r="AN81" i="63" l="1"/>
  <c r="AM81" i="63"/>
  <c r="AL80" i="63"/>
  <c r="AV81" i="63"/>
  <c r="AO81" i="63"/>
  <c r="AX81" i="63"/>
  <c r="AW81" i="63"/>
  <c r="AL84" i="50"/>
  <c r="AX85" i="50"/>
  <c r="AM85" i="50"/>
  <c r="AO85" i="50"/>
  <c r="AV85" i="50"/>
  <c r="AN85" i="50"/>
  <c r="AW85" i="50"/>
  <c r="AL83" i="50" l="1"/>
  <c r="AM84" i="50"/>
  <c r="AV84" i="50"/>
  <c r="AO84" i="50"/>
  <c r="AW84" i="50"/>
  <c r="AX84" i="50"/>
  <c r="AN84" i="50"/>
  <c r="AV80" i="63"/>
  <c r="AO80" i="63"/>
  <c r="AL79" i="63"/>
  <c r="AN80" i="63"/>
  <c r="AM80" i="63"/>
  <c r="AX80" i="63"/>
  <c r="AW80" i="63"/>
  <c r="AO79" i="63" l="1"/>
  <c r="AV79" i="63"/>
  <c r="AN79" i="63"/>
  <c r="AM79" i="63"/>
  <c r="AX79" i="63"/>
  <c r="AW79" i="63"/>
  <c r="AL82" i="50"/>
  <c r="AV83" i="50"/>
  <c r="AM83" i="50"/>
  <c r="AW83" i="50"/>
  <c r="AX83" i="50"/>
  <c r="AO83" i="50"/>
  <c r="AN83" i="50"/>
  <c r="AL81" i="50" l="1"/>
  <c r="AO82" i="50"/>
  <c r="AN82" i="50"/>
  <c r="AW82" i="50"/>
  <c r="AM82" i="50"/>
  <c r="AX82" i="50"/>
  <c r="AV82" i="50"/>
  <c r="AL80" i="50" l="1"/>
  <c r="AO81" i="50"/>
  <c r="AV81" i="50"/>
  <c r="AN81" i="50"/>
  <c r="AW81" i="50"/>
  <c r="AX81" i="50"/>
  <c r="AM81" i="50"/>
  <c r="AL79" i="50" l="1"/>
  <c r="AW80" i="50"/>
  <c r="AX80" i="50"/>
  <c r="AN80" i="50"/>
  <c r="AM80" i="50"/>
  <c r="AO80" i="50"/>
  <c r="AV80" i="50"/>
  <c r="AN79" i="50" l="1"/>
  <c r="AV79" i="50"/>
  <c r="AM79" i="50"/>
  <c r="AX79" i="50"/>
  <c r="AO79" i="50"/>
  <c r="AW79" i="5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<sst xmlns="http://schemas.openxmlformats.org/spreadsheetml/2006/main" count="1240" uniqueCount="351">
  <si>
    <t>Calibration Instructions</t>
  </si>
  <si>
    <t>Enter your compound names vertically starting in cell C10 in the Cal Data tab. Include internal standards if used. The spreadsheet currently supports up to 200 compounds.</t>
  </si>
  <si>
    <t>Enter the retention times vertically starting in cell B10 in the Cal data tab, if desired. Retention time data has no effect on the calibration and is only for user reference if needed.</t>
  </si>
  <si>
    <t>Enter any sample information into rows 2-7 in the Cal Data tab, if applicable</t>
  </si>
  <si>
    <t>Enter your calibration responses vertically starting in cell D10 in the Cal Data tab. The spreadsheet currently supports up to 10 calibration levels.</t>
  </si>
  <si>
    <t>Enter your calibration concentrations starting in cell B52 in the Cal Data Formatted tab. Include internal standard concentrations</t>
  </si>
  <si>
    <t>Make a copy of the ISTD Template tab for internal standard calibrations, or a copy of the ESTD Template for external standard calibrations.</t>
  </si>
  <si>
    <t>In the copied tab, enter the compound name in cell B7. The name must match what is entered into the Cal Data tab.</t>
  </si>
  <si>
    <t>For internal standard calibrations, enter the internal standard name in cell C7. The name must match what is entered into the Cal Data tab.</t>
  </si>
  <si>
    <t>The responses and concentrations should pull in to rows 19-28.</t>
  </si>
  <si>
    <t>If less than 10 calibration points were used, highlight the unused rows and delete them. Delete the entire rows from the spreadsheet, not just the data.</t>
  </si>
  <si>
    <t>Note:</t>
  </si>
  <si>
    <t>Sample Instructions</t>
  </si>
  <si>
    <t>Retention times and compound names will automatically be copied over from the Cal Data tab.</t>
  </si>
  <si>
    <t>Enter any sample information into rows 2-7 in the Sample Data tab, if applicable.</t>
  </si>
  <si>
    <t>Enter your sample responses vertically starting in cell D10 in the Sample Data tab. The spreadsheet currently supports up to 40 samples.</t>
  </si>
  <si>
    <t>For internal standard calibrations, the spreadsheet assumes the sample ISTD concentration is equal to the ISTD concentration in the lowest calibration level.</t>
  </si>
  <si>
    <t>This spreadsheet was originally created by the Arizona Department of Health Services. Information they provided on the original spreadsheet is below.</t>
  </si>
  <si>
    <t>This verification spreadsheet was created by Melinda Jacobson at Arizona Department of Health Services, please contact 602/364-0720 or jacobsm@azdhs.gov with any comments or suggestions</t>
  </si>
  <si>
    <t>To use this spreadsheet:</t>
  </si>
  <si>
    <t>1) Enter Lab/Method/Instrument/Date/Compound as needed</t>
  </si>
  <si>
    <t>2) Enter the x- and y-values for each calibration level as needed</t>
  </si>
  <si>
    <t xml:space="preserve">3) If you need to add additional calibration levels, copy and paste the whole row. </t>
  </si>
  <si>
    <t xml:space="preserve">     I recommend copy/paste from the middle levels.  If you copy/paste from either the top or the bottom, then you will have to edit the formula references.</t>
  </si>
  <si>
    <t>4) If you need to delete calibration levels, then delete the whole row</t>
  </si>
  <si>
    <t>5) Columns E and beyond are necessary for the calculations, so don't make any changes to these columns</t>
  </si>
  <si>
    <t>6) Weighing Factors:  This worksheet will automaticall perform weighting: equal, 1/x and 1/x^2</t>
  </si>
  <si>
    <t>7) Enter Sample ID, File ID, and Compound Response to perform concentration calculations as needed</t>
  </si>
  <si>
    <t>To evaluate a curve data tranformations, such as a semi-log or power curve, you can use these spreadsheets as described below…</t>
  </si>
  <si>
    <t>a) edit the values in the concentration cells (i.e., for conc=0.1, enter "=log10(0.1)" for all the conc), then</t>
  </si>
  <si>
    <t>b) then edit the calculated concentration equation for the transformation (i.e., change the equation for a linear to "=10^(((C55-$D$41)/$D$40))"</t>
  </si>
  <si>
    <t xml:space="preserve">To evaluate a curve that "includes zero" as a data point, you'll need to include a whole row that is all zeroes.  </t>
  </si>
  <si>
    <t>To evaluate a curve that has been "forced through zero", you'll need to add all rows as the negative values.</t>
  </si>
  <si>
    <t>These calculations have been compared to the calculations determined in Agilent's EnviroQuant/ChemStation, Thruput's Target software</t>
  </si>
  <si>
    <t>EnviroQuant incorrectly calculates the coefficient of determination for all calibration models that are forced through zero (it actually calculates it as equal weighting)</t>
  </si>
  <si>
    <t>Disregard the error message regarding invalid references, it's an artifact of creation that I can't get rid of…please contact me if you know how to find this error.</t>
  </si>
  <si>
    <t>The equations for weighted quadratic regressions have not been verified…we're still working on that one.  Please contact me if you have any information on weighted quadratic regressions.</t>
  </si>
  <si>
    <t>The equation for the coeffiction of determination for a quadratic regression isn't completely verified.  Please contact me if you have any information on COD for quadratic regression.</t>
  </si>
  <si>
    <t>Data File Name</t>
  </si>
  <si>
    <t>Data File Path</t>
  </si>
  <si>
    <t>Date Acquired</t>
  </si>
  <si>
    <t>Acq. Method File</t>
  </si>
  <si>
    <t>Misc Info</t>
  </si>
  <si>
    <t>Vial Number</t>
  </si>
  <si>
    <t>#</t>
  </si>
  <si>
    <t>Ret Time</t>
  </si>
  <si>
    <t>Name</t>
  </si>
  <si>
    <t>Target Response</t>
  </si>
  <si>
    <t>ISTD test</t>
  </si>
  <si>
    <t>Test</t>
  </si>
  <si>
    <t>Formatted Data - do not change</t>
  </si>
  <si>
    <t>Enter calibation levels here</t>
  </si>
  <si>
    <t>Calibration Concentrations</t>
  </si>
  <si>
    <t>Level</t>
  </si>
  <si>
    <t>Test 1</t>
  </si>
  <si>
    <t>Test 2</t>
  </si>
  <si>
    <t>Test 3</t>
  </si>
  <si>
    <t>Test 4</t>
  </si>
  <si>
    <t>Test 5</t>
  </si>
  <si>
    <t>Test 6</t>
  </si>
  <si>
    <t>Test 7</t>
  </si>
  <si>
    <t>Test 8</t>
  </si>
  <si>
    <t>Test 9</t>
  </si>
  <si>
    <t>Test 10</t>
  </si>
  <si>
    <t>Test 11</t>
  </si>
  <si>
    <t>Test 12</t>
  </si>
  <si>
    <t>Test 13</t>
  </si>
  <si>
    <t>Test 14</t>
  </si>
  <si>
    <t>Test 15</t>
  </si>
  <si>
    <t>Test 16</t>
  </si>
  <si>
    <t>Test 17</t>
  </si>
  <si>
    <t>Test 18</t>
  </si>
  <si>
    <t>Test 19</t>
  </si>
  <si>
    <t>Test 20</t>
  </si>
  <si>
    <t>Test 21</t>
  </si>
  <si>
    <t>Test 22</t>
  </si>
  <si>
    <t>Test 23</t>
  </si>
  <si>
    <t>Test 24</t>
  </si>
  <si>
    <t>Test 25</t>
  </si>
  <si>
    <t>Test 26</t>
  </si>
  <si>
    <t>Test 27</t>
  </si>
  <si>
    <t>Test 28</t>
  </si>
  <si>
    <t>Test 29</t>
  </si>
  <si>
    <t>Test 30</t>
  </si>
  <si>
    <t>Test 31</t>
  </si>
  <si>
    <t>Test 32</t>
  </si>
  <si>
    <t>Test 33</t>
  </si>
  <si>
    <t>Test 34</t>
  </si>
  <si>
    <t>Test 35</t>
  </si>
  <si>
    <t>Test 36</t>
  </si>
  <si>
    <t>Test 37</t>
  </si>
  <si>
    <t>Test 38</t>
  </si>
  <si>
    <t>Test 39</t>
  </si>
  <si>
    <t>Test 40</t>
  </si>
  <si>
    <t>Test 41</t>
  </si>
  <si>
    <t>Test 42</t>
  </si>
  <si>
    <t>Test 43</t>
  </si>
  <si>
    <t>Test 44</t>
  </si>
  <si>
    <t>Test 45</t>
  </si>
  <si>
    <t>Test 46</t>
  </si>
  <si>
    <t>Test 47</t>
  </si>
  <si>
    <t>Test 48</t>
  </si>
  <si>
    <t>Test 49</t>
  </si>
  <si>
    <t>Test 50</t>
  </si>
  <si>
    <t>Test 51</t>
  </si>
  <si>
    <t>Test 52</t>
  </si>
  <si>
    <t>Test 53</t>
  </si>
  <si>
    <t>Test 54</t>
  </si>
  <si>
    <t>Test 55</t>
  </si>
  <si>
    <t>Test 56</t>
  </si>
  <si>
    <t>Test 57</t>
  </si>
  <si>
    <t>Test 58</t>
  </si>
  <si>
    <t>Test 59</t>
  </si>
  <si>
    <t>Test 60</t>
  </si>
  <si>
    <t>Test 61</t>
  </si>
  <si>
    <t>Test 62</t>
  </si>
  <si>
    <t>Test 63</t>
  </si>
  <si>
    <t>Test 64</t>
  </si>
  <si>
    <t>Test 65</t>
  </si>
  <si>
    <t>Test 66</t>
  </si>
  <si>
    <t>Test 67</t>
  </si>
  <si>
    <t>Test 68</t>
  </si>
  <si>
    <t>Test 69</t>
  </si>
  <si>
    <t>Test 70</t>
  </si>
  <si>
    <t>Test 71</t>
  </si>
  <si>
    <t>Test 72</t>
  </si>
  <si>
    <t>Test 73</t>
  </si>
  <si>
    <t>Test 74</t>
  </si>
  <si>
    <t>Test 75</t>
  </si>
  <si>
    <t>Test 76</t>
  </si>
  <si>
    <t>Test 77</t>
  </si>
  <si>
    <t>Test 78</t>
  </si>
  <si>
    <t>Test 79</t>
  </si>
  <si>
    <t>Test 80</t>
  </si>
  <si>
    <t>Test 81</t>
  </si>
  <si>
    <t>Test 82</t>
  </si>
  <si>
    <t>Test 83</t>
  </si>
  <si>
    <t>Test 84</t>
  </si>
  <si>
    <t>Test 85</t>
  </si>
  <si>
    <t>Test 86</t>
  </si>
  <si>
    <t>Test 87</t>
  </si>
  <si>
    <t>Test 88</t>
  </si>
  <si>
    <t>Test 89</t>
  </si>
  <si>
    <t>Test 90</t>
  </si>
  <si>
    <t>Test 91</t>
  </si>
  <si>
    <t>Test 92</t>
  </si>
  <si>
    <t>Test 93</t>
  </si>
  <si>
    <t>Test 94</t>
  </si>
  <si>
    <t>Test 95</t>
  </si>
  <si>
    <t>Test 96</t>
  </si>
  <si>
    <t>Test 97</t>
  </si>
  <si>
    <t>Test 98</t>
  </si>
  <si>
    <t>Test 99</t>
  </si>
  <si>
    <t>Test 100</t>
  </si>
  <si>
    <t>Test compound</t>
  </si>
  <si>
    <t>Internal Standard Initial Calibration and Calculation Worksheet</t>
  </si>
  <si>
    <t>Lab:</t>
  </si>
  <si>
    <t>Method:</t>
  </si>
  <si>
    <t>Instrument:</t>
  </si>
  <si>
    <t>Curve Date:</t>
  </si>
  <si>
    <t>Compound:</t>
  </si>
  <si>
    <t>test</t>
  </si>
  <si>
    <t>Internal Standard:</t>
  </si>
  <si>
    <t>Initial Calibration Model Worksheet</t>
  </si>
  <si>
    <t>Compound Area                     Ax</t>
  </si>
  <si>
    <t>ISTD Area                            Ais</t>
  </si>
  <si>
    <t>Compound Conc                Cx</t>
  </si>
  <si>
    <t>ISTD Conc Cis</t>
  </si>
  <si>
    <t>Y-Values</t>
  </si>
  <si>
    <t>X-Values</t>
  </si>
  <si>
    <r>
      <t>X</t>
    </r>
    <r>
      <rPr>
        <b/>
        <vertAlign val="superscript"/>
        <sz val="10"/>
        <rFont val="Arial"/>
        <family val="2"/>
      </rPr>
      <t>2</t>
    </r>
  </si>
  <si>
    <t>RF</t>
  </si>
  <si>
    <t>Factors to calculate Linear Regression                   (Equal Weight)</t>
  </si>
  <si>
    <t>Factors to calculate Linear Regression                                                                   (Inverse of Concentration Weighing)</t>
  </si>
  <si>
    <t>Factors to calculate Linear Regression                                                                       (Inverse of Concentration Squared Weighing)</t>
  </si>
  <si>
    <t xml:space="preserve">Factors to calculate Quadratic Regression                                                                                                                                            </t>
  </si>
  <si>
    <t>Factors to calculate %RSE</t>
  </si>
  <si>
    <t>(Inverse of Concentration Weighing)</t>
  </si>
  <si>
    <t>(Inverse of Square of Concentration Weighing)</t>
  </si>
  <si>
    <t>Quadratic 1/x</t>
  </si>
  <si>
    <t>Quadratic 1/x2</t>
  </si>
  <si>
    <t>Ax/Ais</t>
  </si>
  <si>
    <t>Cx/Cis</t>
  </si>
  <si>
    <r>
      <t>(Cx/Cis)</t>
    </r>
    <r>
      <rPr>
        <b/>
        <vertAlign val="superscript"/>
        <sz val="10"/>
        <rFont val="Arial"/>
        <family val="2"/>
      </rPr>
      <t>2</t>
    </r>
  </si>
  <si>
    <t>(Ax*Cis)/(Ais*Cx)</t>
  </si>
  <si>
    <t>Lvl</t>
  </si>
  <si>
    <t>n</t>
  </si>
  <si>
    <r>
      <t>Y</t>
    </r>
    <r>
      <rPr>
        <b/>
        <vertAlign val="superscript"/>
        <sz val="10"/>
        <rFont val="Arial"/>
        <family val="2"/>
      </rPr>
      <t>2</t>
    </r>
  </si>
  <si>
    <t>XY</t>
  </si>
  <si>
    <t>W</t>
  </si>
  <si>
    <t>W=1/X</t>
  </si>
  <si>
    <t>WXY</t>
  </si>
  <si>
    <t>WX</t>
  </si>
  <si>
    <t>WY</t>
  </si>
  <si>
    <r>
      <t>WX</t>
    </r>
    <r>
      <rPr>
        <b/>
        <vertAlign val="superscript"/>
        <sz val="10"/>
        <rFont val="Arial"/>
        <family val="2"/>
      </rPr>
      <t>2</t>
    </r>
  </si>
  <si>
    <r>
      <t>WY</t>
    </r>
    <r>
      <rPr>
        <b/>
        <vertAlign val="superscript"/>
        <sz val="10"/>
        <rFont val="Arial"/>
        <family val="2"/>
      </rPr>
      <t>2</t>
    </r>
  </si>
  <si>
    <r>
      <t>W=1/X</t>
    </r>
    <r>
      <rPr>
        <b/>
        <vertAlign val="superscript"/>
        <sz val="10"/>
        <rFont val="Arial"/>
        <family val="2"/>
      </rPr>
      <t>2</t>
    </r>
  </si>
  <si>
    <r>
      <t>WX</t>
    </r>
    <r>
      <rPr>
        <b/>
        <vertAlign val="superscript"/>
        <sz val="10"/>
        <rFont val="Arial"/>
        <family val="2"/>
      </rPr>
      <t>3</t>
    </r>
  </si>
  <si>
    <r>
      <t>WX</t>
    </r>
    <r>
      <rPr>
        <b/>
        <vertAlign val="superscript"/>
        <sz val="10"/>
        <rFont val="Arial"/>
        <family val="2"/>
      </rPr>
      <t>4</t>
    </r>
  </si>
  <si>
    <r>
      <t>WX</t>
    </r>
    <r>
      <rPr>
        <b/>
        <vertAlign val="superscript"/>
        <sz val="10"/>
        <rFont val="Arial"/>
        <family val="2"/>
      </rPr>
      <t>2</t>
    </r>
    <r>
      <rPr>
        <b/>
        <sz val="10"/>
        <rFont val="Arial"/>
        <family val="2"/>
      </rPr>
      <t>Y</t>
    </r>
  </si>
  <si>
    <t>x'</t>
  </si>
  <si>
    <t>(x'-x)/x</t>
  </si>
  <si>
    <t>[(xi-x)/x]^2/(n-p)</t>
  </si>
  <si>
    <t>SSE</t>
  </si>
  <si>
    <t>SST</t>
  </si>
  <si>
    <t>SUM OF EACH COLUMN :</t>
  </si>
  <si>
    <t>CALIBRATION MODELS:</t>
  </si>
  <si>
    <t>Average Response Factor:</t>
  </si>
  <si>
    <t>Average RF</t>
  </si>
  <si>
    <t>Cx = Ax*Cis/Ais/RF</t>
  </si>
  <si>
    <t>sum w</t>
  </si>
  <si>
    <t>sum wx</t>
  </si>
  <si>
    <t>sum wx2</t>
  </si>
  <si>
    <t>c</t>
  </si>
  <si>
    <t>sum wy</t>
  </si>
  <si>
    <t>sum wx3</t>
  </si>
  <si>
    <t>b</t>
  </si>
  <si>
    <t>sum wxy</t>
  </si>
  <si>
    <t>Weighting</t>
  </si>
  <si>
    <t>Equal</t>
  </si>
  <si>
    <t>1/X</t>
  </si>
  <si>
    <r>
      <t>1/X</t>
    </r>
    <r>
      <rPr>
        <b/>
        <vertAlign val="superscript"/>
        <sz val="10"/>
        <rFont val="Arial"/>
        <family val="2"/>
      </rPr>
      <t>2</t>
    </r>
  </si>
  <si>
    <t>sum wx4</t>
  </si>
  <si>
    <t>a</t>
  </si>
  <si>
    <t>sum wx2y</t>
  </si>
  <si>
    <t>Linear Regression:</t>
  </si>
  <si>
    <t>Slope (m)</t>
  </si>
  <si>
    <t>Intercept (b)</t>
  </si>
  <si>
    <t>y = mx + b</t>
  </si>
  <si>
    <t>Cx = (((Ax/Ais)-b)/m)*Cis</t>
  </si>
  <si>
    <r>
      <t>COD (R</t>
    </r>
    <r>
      <rPr>
        <b/>
        <vertAlign val="superscript"/>
        <sz val="10"/>
        <rFont val="Arial"/>
        <family val="2"/>
      </rPr>
      <t>2</t>
    </r>
    <r>
      <rPr>
        <b/>
        <sz val="10"/>
        <rFont val="Arial"/>
        <family val="2"/>
      </rPr>
      <t>)</t>
    </r>
  </si>
  <si>
    <t>MINVERSE</t>
  </si>
  <si>
    <t>MMULT</t>
  </si>
  <si>
    <t>%RSE</t>
  </si>
  <si>
    <t>c=</t>
  </si>
  <si>
    <t>b=</t>
  </si>
  <si>
    <t>a=</t>
  </si>
  <si>
    <t>Quadratic Regression:</t>
  </si>
  <si>
    <r>
      <t>x</t>
    </r>
    <r>
      <rPr>
        <b/>
        <vertAlign val="superscript"/>
        <sz val="10"/>
        <color indexed="8"/>
        <rFont val="Arial"/>
        <family val="2"/>
      </rPr>
      <t>2</t>
    </r>
    <r>
      <rPr>
        <b/>
        <sz val="10"/>
        <color indexed="8"/>
        <rFont val="Arial"/>
        <family val="2"/>
      </rPr>
      <t xml:space="preserve"> Coefficient (a)</t>
    </r>
  </si>
  <si>
    <t>x Coefficient (b)</t>
  </si>
  <si>
    <r>
      <t>y = ax</t>
    </r>
    <r>
      <rPr>
        <vertAlign val="superscript"/>
        <sz val="10"/>
        <rFont val="Arial"/>
        <family val="2"/>
      </rPr>
      <t>2</t>
    </r>
    <r>
      <rPr>
        <sz val="10"/>
        <rFont val="Arial"/>
        <family val="2"/>
      </rPr>
      <t xml:space="preserve"> + bx + c</t>
    </r>
  </si>
  <si>
    <t>Intercept (c)</t>
  </si>
  <si>
    <t>Cx=(SQRT(b^2-(4*a*(c-(Ax/Ais))))-b)/(2*a)*Cis</t>
  </si>
  <si>
    <t>Standard Concentration Calculations</t>
  </si>
  <si>
    <t>Calibration Level</t>
  </si>
  <si>
    <t>Standard Concentration</t>
  </si>
  <si>
    <t>Compound Area                                                   Ax</t>
  </si>
  <si>
    <t>ISTD Area                                        Ais</t>
  </si>
  <si>
    <t>ISTD Conc                                        Cis</t>
  </si>
  <si>
    <t>Residual Error</t>
  </si>
  <si>
    <t>Concentration</t>
  </si>
  <si>
    <t>&lt; 20%</t>
  </si>
  <si>
    <t>&gt; 20%, &lt; 30%</t>
  </si>
  <si>
    <t>&gt; 30%</t>
  </si>
  <si>
    <t>Sum of Residual errors</t>
  </si>
  <si>
    <t>Sample Concentration Calculations</t>
  </si>
  <si>
    <t>Data File</t>
  </si>
  <si>
    <t>Misc. Data</t>
  </si>
  <si>
    <t>External Standard Initial Calibration and Calculation Worksheet</t>
  </si>
  <si>
    <t>(Ax)/(Cx)</t>
  </si>
  <si>
    <t>Cx = Ax/RF</t>
  </si>
  <si>
    <t>Cx = ((Ax-b)/m)</t>
  </si>
  <si>
    <t>Cx=(SQRT(b^2-(4*a*(c-Ax)))-b)/(2*a)</t>
  </si>
  <si>
    <t>W=1</t>
  </si>
  <si>
    <t>Ignore 0</t>
  </si>
  <si>
    <t>Force 0</t>
  </si>
  <si>
    <t>Linear Cal                           Equal Weighting</t>
  </si>
  <si>
    <t>Linear Cal                    1/X Weighting</t>
  </si>
  <si>
    <r>
      <t>Linear Cal  1/X</t>
    </r>
    <r>
      <rPr>
        <b/>
        <vertAlign val="superscript"/>
        <sz val="10"/>
        <rFont val="Arial"/>
        <family val="2"/>
      </rPr>
      <t>2</t>
    </r>
    <r>
      <rPr>
        <b/>
        <sz val="10"/>
        <rFont val="Arial"/>
        <family val="2"/>
      </rPr>
      <t xml:space="preserve"> Weighting</t>
    </r>
  </si>
  <si>
    <t>Quadratic Cal                                                       Equal Weighting</t>
  </si>
  <si>
    <t>Quadratic Cal                                                    1/X Weighting</t>
  </si>
  <si>
    <r>
      <t>Quadratic Cal                                                   1/X</t>
    </r>
    <r>
      <rPr>
        <b/>
        <vertAlign val="superscript"/>
        <sz val="10"/>
        <rFont val="Arial"/>
        <family val="2"/>
      </rPr>
      <t>2</t>
    </r>
    <r>
      <rPr>
        <b/>
        <sz val="10"/>
        <rFont val="Arial"/>
        <family val="2"/>
      </rPr>
      <t xml:space="preserve"> Weighting</t>
    </r>
  </si>
  <si>
    <t>Linear Cal                                           Equal Weighting</t>
  </si>
  <si>
    <t>Linear Cal                        1/X Weighting</t>
  </si>
  <si>
    <r>
      <t>Linear Cal                                       1/X</t>
    </r>
    <r>
      <rPr>
        <b/>
        <vertAlign val="superscript"/>
        <sz val="10"/>
        <rFont val="Arial"/>
        <family val="2"/>
      </rPr>
      <t>2</t>
    </r>
    <r>
      <rPr>
        <b/>
        <sz val="10"/>
        <rFont val="Arial"/>
        <family val="2"/>
      </rPr>
      <t xml:space="preserve"> Weighting</t>
    </r>
  </si>
  <si>
    <t>Quadratic Cal                                                         Equal Weighting</t>
  </si>
  <si>
    <t>Quadratic Cal                                                         1/X Weighting</t>
  </si>
  <si>
    <r>
      <t>Quadratic Cal                                                     1/X</t>
    </r>
    <r>
      <rPr>
        <b/>
        <vertAlign val="superscript"/>
        <sz val="10"/>
        <rFont val="Arial"/>
        <family val="2"/>
      </rPr>
      <t>2</t>
    </r>
    <r>
      <rPr>
        <b/>
        <sz val="10"/>
        <rFont val="Arial"/>
        <family val="2"/>
      </rPr>
      <t xml:space="preserve"> Weighting</t>
    </r>
  </si>
  <si>
    <t xml:space="preserve">Average RF                                        </t>
  </si>
  <si>
    <t>ignore 0</t>
  </si>
  <si>
    <t>force 0</t>
  </si>
  <si>
    <t>Matrix Equations, ignore 0</t>
  </si>
  <si>
    <t>Linear, equal</t>
  </si>
  <si>
    <t>Linear, 1/x</t>
  </si>
  <si>
    <t>Linear, 1/x2</t>
  </si>
  <si>
    <t>Quadratic, equal</t>
  </si>
  <si>
    <t>Factors to calculate r2, ignore 0</t>
  </si>
  <si>
    <t>Factors to calculate r2, force 0</t>
  </si>
  <si>
    <t>Matrix Equations, force 0</t>
  </si>
  <si>
    <t>Equal Concentration Weighing)</t>
  </si>
  <si>
    <t>Linear Equal Weighted, ingore 0</t>
  </si>
  <si>
    <t>Linear 1/x, ignore 0</t>
  </si>
  <si>
    <t>Linear 1/x2, ignore 0</t>
  </si>
  <si>
    <t>Linear Equal Weighted, force 0</t>
  </si>
  <si>
    <t>Quadratic Equal Weighted, ignore 0</t>
  </si>
  <si>
    <t>Linear 1/x, force 0</t>
  </si>
  <si>
    <t>Linear 1/x2, force 0</t>
  </si>
  <si>
    <t>Quadratic 1/x, ignore 0</t>
  </si>
  <si>
    <t>Quadratic 1/x2, ignore 0</t>
  </si>
  <si>
    <t>Quadratic Equal Weighted, force 0</t>
  </si>
  <si>
    <t>Quadratic 1/x, force 0</t>
  </si>
  <si>
    <t>Quadratic 1/x2, force 0</t>
  </si>
  <si>
    <t>Ax</t>
  </si>
  <si>
    <t>Cx</t>
  </si>
  <si>
    <r>
      <t>Cx</t>
    </r>
    <r>
      <rPr>
        <b/>
        <vertAlign val="superscript"/>
        <sz val="10"/>
        <rFont val="Arial"/>
        <family val="2"/>
      </rPr>
      <t>2</t>
    </r>
  </si>
  <si>
    <t>Response and concentration data used</t>
  </si>
  <si>
    <t xml:space="preserve">Compound Area      </t>
  </si>
  <si>
    <t>ISTD Area</t>
  </si>
  <si>
    <t xml:space="preserve">Compound Conc </t>
  </si>
  <si>
    <t>ISTD Conc</t>
  </si>
  <si>
    <t>Average RF, internal standard calibration</t>
  </si>
  <si>
    <t>OpenLab CDS</t>
  </si>
  <si>
    <t>MSD Chemstation</t>
  </si>
  <si>
    <t>Spreadsheet</t>
  </si>
  <si>
    <t>%RSD</t>
  </si>
  <si>
    <t>Average RF, external standard calibration</t>
  </si>
  <si>
    <t>Linear and quadratic, ignore 0, internal standard calibration</t>
  </si>
  <si>
    <t>1/X2</t>
  </si>
  <si>
    <t>COD (R2)</t>
  </si>
  <si>
    <t>x2 Coefficient (a)</t>
  </si>
  <si>
    <t>Linear and quadratic, force 0, internal standard calibration</t>
  </si>
  <si>
    <t>Linear and quadratic, ignore 0, external standard calibration</t>
  </si>
  <si>
    <t>%RSD and r2 values did not always match calibrations in OpenLab CDS and MSD Chemstation. See Validation tab for comparison details.</t>
  </si>
  <si>
    <t>Linear and quadratic, force 0, external standard calibration</t>
  </si>
  <si>
    <t>MSD chemstation reports 4 significant figures for curve coefficients</t>
  </si>
  <si>
    <t>Calibration info all calibrations is shown in rows 31-47. Note: Data will be shifted up if rows are deleted for less than 10 calibration levels</t>
  </si>
  <si>
    <t>Rows 52-61 calculate the standard concentrations based on each calibration model. Note: Data will be shifted up if rows are deleted for less than 10 calibration levels</t>
  </si>
  <si>
    <t>Rows 65-75 give absolute residual error for each calibration point. Points are colored based on the amount of error, with green &gt;20% error, yellow between 20-30% error, red &gt;30% error. Note: Data will be shifted up if rows are deleted for less than 10 calibration levels</t>
  </si>
  <si>
    <t>The data file, misc. data, and responses should pull in to rows 81-120. Calculated results for each calibration model will be to the right of the responses. Note: Data will be shifted up if rows are deleted for less than 10 calibration levels</t>
  </si>
  <si>
    <t>Note - % RSD matches OpenLab when stdev.p used. % RSD matches MSD Chemstation when stdev.s is used.</t>
  </si>
  <si>
    <t>OpenLab/Spreadsheet disagree at 4th decimal point for some fits</t>
  </si>
  <si>
    <t>OpenLab/Spreadsheet disagree at 3rd and 4th decimal point for some fits</t>
  </si>
  <si>
    <t>linear, 1/x</t>
  </si>
  <si>
    <t>linear, 1/x2</t>
  </si>
  <si>
    <t>x</t>
  </si>
  <si>
    <t>quad, equal</t>
  </si>
  <si>
    <t>quad, 1/x</t>
  </si>
  <si>
    <t>quad, 1/x2</t>
  </si>
  <si>
    <t>Linear fit graphs</t>
  </si>
  <si>
    <t>Quadratic graphs, ignore 0</t>
  </si>
  <si>
    <t>Linear equations</t>
  </si>
  <si>
    <t>Quadratic graphs, force 0</t>
  </si>
  <si>
    <t>Quadratic equations</t>
  </si>
  <si>
    <t>EPA 1633 uses stdev.p</t>
  </si>
  <si>
    <t>EPA 8000D uses stdev.s</t>
  </si>
  <si>
    <t>EPA TO-15A, OTM-45, 533, 537.1 and 525.2 do not specify how to calculate stdev</t>
  </si>
  <si>
    <t>stdev.s</t>
  </si>
  <si>
    <t>stdev.p</t>
  </si>
  <si>
    <t>RSD (stdev.p)</t>
  </si>
  <si>
    <t>RSD (stdev.s)</t>
  </si>
  <si>
    <t>Calibration data compared against OpenLab CDS version 2.7, build number 2.7.3.254 and MSD Chemstation version F.01.03.2357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</si>
</sst>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000"/>
    <numFmt numFmtId="166" formatCode="0.00000"/>
    <numFmt numFmtId="167" formatCode="0.000000"/>
    <numFmt numFmtId="168" formatCode="0.0"/>
    <numFmt numFmtId="169" formatCode="0.0000000000000"/>
    <numFmt numFmtId="170" formatCode="0.000000%"/>
  </numFmts>
  <fonts count="29" x14ac:knownFonts="1">
    <font>
      <sz val="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4"/>
      <name val="Arial"/>
      <family val="2"/>
    </font>
    <font>
      <sz val="10"/>
      <color indexed="10"/>
      <name val="Arial"/>
      <family val="2"/>
    </font>
    <font>
      <sz val="10"/>
      <color indexed="8"/>
      <name val="Arial"/>
      <family val="2"/>
    </font>
    <font>
      <sz val="10"/>
      <color rgb="FFFF0000"/>
      <name val="Arial"/>
      <family val="2"/>
    </font>
    <font>
      <sz val="12"/>
      <color indexed="10"/>
      <name val="Arial"/>
      <family val="2"/>
    </font>
    <font>
      <b/>
      <sz val="10"/>
      <name val="Arial"/>
      <family val="2"/>
    </font>
    <font>
      <b/>
      <sz val="10"/>
      <color indexed="8"/>
      <name val="Arial"/>
      <family val="2"/>
    </font>
    <font>
      <b/>
      <vertAlign val="superscript"/>
      <sz val="10"/>
      <name val="Arial"/>
      <family val="2"/>
    </font>
    <font>
      <b/>
      <sz val="14"/>
      <name val="Arial"/>
      <family val="2"/>
    </font>
    <font>
      <sz val="10"/>
      <name val="Wingdings"/>
      <charset val="2"/>
    </font>
    <font>
      <b/>
      <vertAlign val="superscript"/>
      <sz val="10"/>
      <color indexed="8"/>
      <name val="Arial"/>
      <family val="2"/>
    </font>
    <font>
      <vertAlign val="superscript"/>
      <sz val="10"/>
      <name val="Arial"/>
      <family val="2"/>
    </font>
    <font>
      <b/>
      <sz val="11"/>
      <color rgb="FFFF0000"/>
      <name val="Calibri"/>
      <family val="2"/>
      <scheme val="minor"/>
    </font>
    <font>
      <i/>
      <sz val="10"/>
      <name val="Arial"/>
      <family val="2"/>
    </font>
    <font>
      <b/>
      <sz val="14"/>
      <color indexed="10"/>
      <name val="Arial"/>
      <family val="2"/>
    </font>
    <font>
      <b/>
      <sz val="14"/>
      <color indexed="8"/>
      <name val="Arial"/>
      <family val="2"/>
    </font>
    <font>
      <sz val="10"/>
      <color theme="1"/>
      <name val="Arial"/>
      <family val="2"/>
    </font>
    <font>
      <b/>
      <sz val="10"/>
      <color indexed="10"/>
      <name val="Arial"/>
      <family val="2"/>
    </font>
    <font>
      <b/>
      <sz val="10"/>
      <color rgb="FFFF0000"/>
      <name val="Arial"/>
      <family val="2"/>
    </font>
    <font>
      <sz val="8"/>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b/>
      <sz val="16"/>
      <name val="Arial"/>
      <family val="2"/>
    </font>
  </fonts>
  <fills count="12">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00B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9" fontId="1" fillId="0" borderId="0" applyFont="0" applyFill="0" applyBorder="0" applyAlignment="0" applyProtection="0"/>
    <xf numFmtId="0" fontId="4" fillId="0" borderId="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cellStyleXfs>
  <cellXfs count="182">
    <xf numFmtId="0" fontId="0" fillId="0" borderId="0" xfId="0"/>
    <xf numFmtId="0" fontId="0" fillId="0" borderId="0" xfId="0" applyAlignment="1">
      <alignment vertical="center"/>
    </xf>
    <xf numFmtId="164" fontId="5" fillId="0" borderId="0" xfId="0" applyNumberFormat="1"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164" fontId="7"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7" fillId="0" borderId="0" xfId="0" applyFont="1" applyAlignment="1">
      <alignment horizontal="left" vertical="center"/>
    </xf>
    <xf numFmtId="0" fontId="2" fillId="0" borderId="0" xfId="0" applyFont="1"/>
    <xf numFmtId="0" fontId="9"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164" fontId="10" fillId="2" borderId="1" xfId="0" applyNumberFormat="1" applyFont="1" applyFill="1" applyBorder="1" applyAlignment="1">
      <alignment horizontal="center" vertical="center"/>
    </xf>
    <xf numFmtId="0" fontId="9" fillId="0" borderId="0" xfId="0" applyFont="1" applyAlignment="1">
      <alignment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6" fillId="0" borderId="0" xfId="0" applyFont="1" applyAlignment="1">
      <alignment horizontal="left" vertical="center"/>
    </xf>
    <xf numFmtId="0" fontId="14" fillId="0" borderId="0" xfId="0" applyFont="1" applyAlignment="1">
      <alignment vertical="center"/>
    </xf>
    <xf numFmtId="166" fontId="7" fillId="0" borderId="1" xfId="0" applyNumberFormat="1" applyFont="1" applyBorder="1" applyAlignment="1">
      <alignment horizontal="center" vertical="center"/>
    </xf>
    <xf numFmtId="0" fontId="4" fillId="0" borderId="0" xfId="0" applyFont="1" applyAlignment="1">
      <alignment horizontal="left" vertical="center"/>
    </xf>
    <xf numFmtId="0" fontId="11" fillId="2" borderId="1" xfId="0" applyFont="1" applyFill="1" applyBorder="1" applyAlignment="1">
      <alignment horizontal="center" vertical="center"/>
    </xf>
    <xf numFmtId="0" fontId="11" fillId="2" borderId="1" xfId="0" applyFont="1" applyFill="1" applyBorder="1" applyAlignment="1">
      <alignment horizontal="right" vertical="center"/>
    </xf>
    <xf numFmtId="14" fontId="4" fillId="0" borderId="0" xfId="0" applyNumberFormat="1" applyFont="1" applyAlignment="1">
      <alignment vertical="center"/>
    </xf>
    <xf numFmtId="15" fontId="10" fillId="0" borderId="0" xfId="0" applyNumberFormat="1" applyFont="1" applyAlignment="1">
      <alignment horizontal="left" vertical="center"/>
    </xf>
    <xf numFmtId="0" fontId="10" fillId="0" borderId="0" xfId="0" applyFont="1" applyAlignment="1">
      <alignment horizontal="left" vertical="center"/>
    </xf>
    <xf numFmtId="0" fontId="4" fillId="0" borderId="0" xfId="0" applyFont="1" applyAlignment="1">
      <alignment horizontal="center" vertical="center"/>
    </xf>
    <xf numFmtId="166" fontId="4" fillId="0" borderId="1" xfId="0" applyNumberFormat="1" applyFont="1" applyBorder="1" applyAlignment="1">
      <alignment horizontal="center" vertical="center"/>
    </xf>
    <xf numFmtId="167" fontId="7" fillId="0" borderId="1" xfId="0" applyNumberFormat="1" applyFont="1" applyBorder="1" applyAlignment="1">
      <alignment horizontal="center" vertical="center"/>
    </xf>
    <xf numFmtId="0" fontId="5" fillId="0" borderId="0" xfId="0" applyFont="1" applyAlignment="1">
      <alignment vertical="center"/>
    </xf>
    <xf numFmtId="164" fontId="4" fillId="0" borderId="0" xfId="0" applyNumberFormat="1" applyFont="1" applyAlignment="1">
      <alignment horizontal="center" vertical="center"/>
    </xf>
    <xf numFmtId="1" fontId="4" fillId="0" borderId="0" xfId="0" applyNumberFormat="1" applyFont="1" applyAlignment="1">
      <alignment horizontal="center" vertical="center"/>
    </xf>
    <xf numFmtId="165" fontId="10" fillId="2" borderId="1" xfId="0" applyNumberFormat="1" applyFont="1" applyFill="1" applyBorder="1" applyAlignment="1">
      <alignment horizontal="center" vertical="center"/>
    </xf>
    <xf numFmtId="165" fontId="11" fillId="2" borderId="1" xfId="0" applyNumberFormat="1" applyFont="1" applyFill="1" applyBorder="1" applyAlignment="1">
      <alignment horizontal="center" vertical="center"/>
    </xf>
    <xf numFmtId="168" fontId="10" fillId="2"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xf>
    <xf numFmtId="165" fontId="10" fillId="0" borderId="0" xfId="0" applyNumberFormat="1" applyFont="1" applyAlignment="1">
      <alignment horizontal="center" vertical="center"/>
    </xf>
    <xf numFmtId="165" fontId="10" fillId="0" borderId="7" xfId="0" applyNumberFormat="1" applyFont="1" applyBorder="1" applyAlignment="1">
      <alignment horizontal="center" vertical="center"/>
    </xf>
    <xf numFmtId="2" fontId="4" fillId="0" borderId="1" xfId="0" applyNumberFormat="1" applyFont="1" applyBorder="1" applyAlignment="1">
      <alignment horizontal="center" vertical="center"/>
    </xf>
    <xf numFmtId="168" fontId="7"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68" fontId="4" fillId="0" borderId="1" xfId="0" applyNumberFormat="1" applyFont="1" applyBorder="1" applyAlignment="1">
      <alignment horizontal="center" vertical="center"/>
    </xf>
    <xf numFmtId="164" fontId="4" fillId="0" borderId="7" xfId="0" applyNumberFormat="1" applyFont="1" applyBorder="1" applyAlignment="1">
      <alignment horizontal="center" vertical="center"/>
    </xf>
    <xf numFmtId="0" fontId="7" fillId="0" borderId="1" xfId="0" applyFont="1" applyBorder="1" applyAlignment="1">
      <alignment horizontal="center" vertical="center"/>
    </xf>
    <xf numFmtId="0" fontId="17" fillId="0" borderId="0" xfId="0" applyFont="1" applyAlignment="1">
      <alignment horizontal="center"/>
    </xf>
    <xf numFmtId="164" fontId="10" fillId="2" borderId="2" xfId="0" applyNumberFormat="1" applyFont="1" applyFill="1" applyBorder="1" applyAlignment="1">
      <alignment horizontal="center" vertical="center"/>
    </xf>
    <xf numFmtId="164" fontId="11" fillId="2" borderId="2" xfId="0" applyNumberFormat="1" applyFont="1" applyFill="1" applyBorder="1" applyAlignment="1">
      <alignment horizontal="center" vertical="center"/>
    </xf>
    <xf numFmtId="164" fontId="10" fillId="0" borderId="0" xfId="0" applyNumberFormat="1" applyFont="1" applyAlignment="1">
      <alignment horizontal="center" vertical="center"/>
    </xf>
    <xf numFmtId="164" fontId="10" fillId="0" borderId="7" xfId="0" applyNumberFormat="1" applyFont="1" applyBorder="1" applyAlignment="1">
      <alignment horizontal="center" vertical="center"/>
    </xf>
    <xf numFmtId="0" fontId="10" fillId="2" borderId="2" xfId="0" applyFont="1" applyFill="1" applyBorder="1" applyAlignment="1">
      <alignment horizontal="center" vertical="center"/>
    </xf>
    <xf numFmtId="0" fontId="18" fillId="0" borderId="0" xfId="0" applyFont="1" applyAlignment="1">
      <alignment vertical="center"/>
    </xf>
    <xf numFmtId="15" fontId="18" fillId="0" borderId="0" xfId="0" applyNumberFormat="1" applyFont="1" applyAlignment="1">
      <alignment vertical="center"/>
    </xf>
    <xf numFmtId="14" fontId="6" fillId="0" borderId="0" xfId="0" applyNumberFormat="1" applyFont="1" applyAlignment="1" applyProtection="1">
      <alignment horizontal="left" vertical="center"/>
      <protection locked="0"/>
    </xf>
    <xf numFmtId="0" fontId="4" fillId="0" borderId="0" xfId="0" applyFont="1" applyAlignment="1">
      <alignment horizontal="right" vertical="center"/>
    </xf>
    <xf numFmtId="0" fontId="6" fillId="0" borderId="0" xfId="0" applyFont="1" applyAlignment="1" applyProtection="1">
      <alignment horizontal="left" vertical="center"/>
      <protection locked="0"/>
    </xf>
    <xf numFmtId="14" fontId="4" fillId="0" borderId="0" xfId="0" applyNumberFormat="1" applyFont="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22" fontId="0" fillId="0" borderId="0" xfId="0" applyNumberFormat="1"/>
    <xf numFmtId="0" fontId="0" fillId="0" borderId="0" xfId="0" applyAlignment="1">
      <alignment horizontal="center"/>
    </xf>
    <xf numFmtId="0" fontId="10" fillId="0" borderId="0" xfId="0" applyFont="1"/>
    <xf numFmtId="0" fontId="3" fillId="0" borderId="0" xfId="0" applyFont="1" applyAlignment="1">
      <alignment horizontal="center"/>
    </xf>
    <xf numFmtId="0" fontId="10" fillId="0" borderId="0" xfId="0" applyFont="1" applyAlignment="1">
      <alignment horizontal="center"/>
    </xf>
    <xf numFmtId="0" fontId="0" fillId="0" borderId="1" xfId="0" applyBorder="1" applyAlignment="1">
      <alignment vertical="center"/>
    </xf>
    <xf numFmtId="0" fontId="4" fillId="0" borderId="1" xfId="0" applyFont="1" applyBorder="1" applyAlignment="1">
      <alignment vertical="center"/>
    </xf>
    <xf numFmtId="0" fontId="10" fillId="3" borderId="0" xfId="0" applyFont="1" applyFill="1" applyAlignment="1">
      <alignment horizontal="left" vertical="center"/>
    </xf>
    <xf numFmtId="15" fontId="10" fillId="3" borderId="0" xfId="0" applyNumberFormat="1" applyFont="1" applyFill="1" applyAlignment="1">
      <alignment vertical="center"/>
    </xf>
    <xf numFmtId="14" fontId="21" fillId="0" borderId="0" xfId="0" applyNumberFormat="1" applyFont="1" applyAlignment="1" applyProtection="1">
      <alignment horizontal="left" vertical="center"/>
      <protection locked="0"/>
    </xf>
    <xf numFmtId="0" fontId="22" fillId="0" borderId="1" xfId="2" applyFont="1" applyBorder="1" applyAlignment="1">
      <alignment horizontal="center"/>
    </xf>
    <xf numFmtId="0" fontId="6" fillId="4" borderId="1" xfId="0" applyFont="1" applyFill="1" applyBorder="1" applyAlignment="1">
      <alignment horizontal="center" vertical="center"/>
    </xf>
    <xf numFmtId="0" fontId="8" fillId="4" borderId="1" xfId="0" applyFont="1" applyFill="1" applyBorder="1"/>
    <xf numFmtId="0" fontId="2" fillId="4" borderId="1" xfId="0" applyFont="1" applyFill="1" applyBorder="1"/>
    <xf numFmtId="166" fontId="4" fillId="4" borderId="1" xfId="0" applyNumberFormat="1" applyFont="1" applyFill="1" applyBorder="1" applyAlignment="1">
      <alignment horizontal="center" vertical="center"/>
    </xf>
    <xf numFmtId="0" fontId="10" fillId="4" borderId="1" xfId="0" applyFont="1" applyFill="1" applyBorder="1" applyAlignment="1">
      <alignment horizontal="center" vertical="center"/>
    </xf>
    <xf numFmtId="0" fontId="0" fillId="5" borderId="0" xfId="0" applyFill="1"/>
    <xf numFmtId="0" fontId="10" fillId="0" borderId="0" xfId="0" applyFont="1" applyAlignment="1">
      <alignment horizontal="left"/>
    </xf>
    <xf numFmtId="0" fontId="23" fillId="0" borderId="0" xfId="0" applyFont="1" applyAlignment="1">
      <alignment horizontal="center"/>
    </xf>
    <xf numFmtId="1" fontId="10" fillId="4" borderId="1" xfId="0" applyNumberFormat="1" applyFont="1" applyFill="1" applyBorder="1" applyAlignment="1">
      <alignment horizontal="center" vertical="center"/>
    </xf>
    <xf numFmtId="165" fontId="10" fillId="0" borderId="1" xfId="0" applyNumberFormat="1" applyFont="1" applyBorder="1" applyAlignment="1">
      <alignment horizontal="center" vertical="center"/>
    </xf>
    <xf numFmtId="1" fontId="4" fillId="4" borderId="1" xfId="0" applyNumberFormat="1" applyFont="1" applyFill="1" applyBorder="1" applyAlignment="1">
      <alignment horizontal="center" vertical="center"/>
    </xf>
    <xf numFmtId="168"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2" fontId="4"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168" fontId="7" fillId="4" borderId="1" xfId="0" applyNumberFormat="1" applyFont="1" applyFill="1" applyBorder="1" applyAlignment="1">
      <alignment horizontal="center" vertical="center"/>
    </xf>
    <xf numFmtId="11" fontId="0" fillId="0" borderId="0" xfId="0" applyNumberFormat="1" applyAlignment="1">
      <alignment vertical="center"/>
    </xf>
    <xf numFmtId="0" fontId="0" fillId="0" borderId="23" xfId="0" applyBorder="1" applyAlignment="1">
      <alignment vertical="center"/>
    </xf>
    <xf numFmtId="0" fontId="10" fillId="0" borderId="23" xfId="0" applyFont="1" applyBorder="1" applyAlignment="1">
      <alignment horizontal="center" vertical="center"/>
    </xf>
    <xf numFmtId="165" fontId="0" fillId="4" borderId="15" xfId="0" applyNumberFormat="1" applyFill="1" applyBorder="1" applyAlignment="1">
      <alignment horizontal="center" vertical="center"/>
    </xf>
    <xf numFmtId="165" fontId="0" fillId="4" borderId="16" xfId="0" applyNumberFormat="1" applyFill="1" applyBorder="1" applyAlignment="1">
      <alignment horizontal="center" vertical="center"/>
    </xf>
    <xf numFmtId="165" fontId="0" fillId="4" borderId="17" xfId="0" applyNumberFormat="1" applyFill="1" applyBorder="1" applyAlignment="1">
      <alignment horizontal="center" vertical="center"/>
    </xf>
    <xf numFmtId="165" fontId="0" fillId="4" borderId="18" xfId="0" applyNumberFormat="1" applyFill="1" applyBorder="1" applyAlignment="1">
      <alignment horizontal="center" vertical="center"/>
    </xf>
    <xf numFmtId="165" fontId="0" fillId="4" borderId="1" xfId="0" applyNumberFormat="1" applyFill="1" applyBorder="1" applyAlignment="1">
      <alignment horizontal="center" vertical="center"/>
    </xf>
    <xf numFmtId="165" fontId="0" fillId="4" borderId="19" xfId="0" applyNumberFormat="1" applyFill="1" applyBorder="1" applyAlignment="1">
      <alignment horizontal="center" vertical="center"/>
    </xf>
    <xf numFmtId="165" fontId="0" fillId="4" borderId="20" xfId="0" applyNumberFormat="1" applyFill="1" applyBorder="1" applyAlignment="1">
      <alignment horizontal="center" vertical="center"/>
    </xf>
    <xf numFmtId="165" fontId="0" fillId="4" borderId="21" xfId="0" applyNumberFormat="1" applyFill="1" applyBorder="1" applyAlignment="1">
      <alignment horizontal="center" vertical="center"/>
    </xf>
    <xf numFmtId="165" fontId="0" fillId="4" borderId="22" xfId="0" applyNumberFormat="1" applyFill="1" applyBorder="1" applyAlignment="1">
      <alignment horizontal="center" vertical="center"/>
    </xf>
    <xf numFmtId="169" fontId="10" fillId="6" borderId="18"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9" xfId="0" applyFont="1" applyFill="1" applyBorder="1" applyAlignment="1">
      <alignment horizontal="center" vertical="center"/>
    </xf>
    <xf numFmtId="169" fontId="10" fillId="6" borderId="20" xfId="0" applyNumberFormat="1" applyFont="1" applyFill="1" applyBorder="1" applyAlignment="1">
      <alignment horizontal="center" vertical="center"/>
    </xf>
    <xf numFmtId="0" fontId="10" fillId="6" borderId="21" xfId="0" applyFont="1" applyFill="1" applyBorder="1" applyAlignment="1">
      <alignment horizontal="center" vertical="center"/>
    </xf>
    <xf numFmtId="0" fontId="10" fillId="6" borderId="22" xfId="0" applyFont="1" applyFill="1" applyBorder="1" applyAlignment="1">
      <alignment horizontal="center" vertical="center"/>
    </xf>
    <xf numFmtId="166" fontId="21"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164" fontId="0" fillId="0" borderId="0" xfId="0" applyNumberFormat="1" applyAlignment="1">
      <alignment vertical="center"/>
    </xf>
    <xf numFmtId="0" fontId="23" fillId="7" borderId="0" xfId="0" applyFont="1" applyFill="1"/>
    <xf numFmtId="0" fontId="8" fillId="7" borderId="0" xfId="0" applyFont="1" applyFill="1"/>
    <xf numFmtId="0" fontId="25" fillId="8" borderId="0" xfId="3" applyAlignment="1">
      <alignment vertical="center"/>
    </xf>
    <xf numFmtId="0" fontId="27" fillId="10" borderId="0" xfId="5" applyAlignment="1">
      <alignment vertical="center"/>
    </xf>
    <xf numFmtId="0" fontId="26" fillId="9" borderId="0" xfId="4" applyAlignment="1">
      <alignment vertical="center"/>
    </xf>
    <xf numFmtId="0" fontId="8" fillId="7" borderId="0" xfId="0" applyFont="1" applyFill="1" applyAlignment="1">
      <alignment horizontal="right"/>
    </xf>
    <xf numFmtId="0" fontId="28" fillId="0" borderId="0" xfId="0" applyFont="1"/>
    <xf numFmtId="0" fontId="28" fillId="0" borderId="0" xfId="0" applyFont="1" applyAlignment="1">
      <alignment wrapText="1"/>
    </xf>
    <xf numFmtId="169" fontId="10" fillId="6" borderId="24" xfId="0" applyNumberFormat="1" applyFont="1" applyFill="1" applyBorder="1" applyAlignment="1">
      <alignment horizontal="center" vertical="center"/>
    </xf>
    <xf numFmtId="0" fontId="10" fillId="6" borderId="2" xfId="0" applyFont="1" applyFill="1" applyBorder="1" applyAlignment="1">
      <alignment horizontal="center" vertical="center"/>
    </xf>
    <xf numFmtId="0" fontId="10" fillId="6" borderId="25"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10" fontId="4" fillId="0" borderId="1" xfId="1" applyNumberFormat="1" applyFont="1" applyBorder="1" applyAlignment="1">
      <alignment horizontal="center" vertical="center"/>
    </xf>
    <xf numFmtId="10" fontId="4" fillId="0" borderId="1" xfId="0" applyNumberFormat="1" applyFont="1" applyBorder="1" applyAlignment="1">
      <alignment horizontal="center" vertical="center"/>
    </xf>
    <xf numFmtId="0" fontId="0" fillId="0" borderId="1" xfId="0" applyBorder="1"/>
    <xf numFmtId="165" fontId="0" fillId="0" borderId="1" xfId="0" applyNumberFormat="1" applyBorder="1"/>
    <xf numFmtId="166" fontId="0" fillId="11" borderId="1" xfId="0" applyNumberFormat="1" applyFill="1" applyBorder="1"/>
    <xf numFmtId="0" fontId="0" fillId="11" borderId="1" xfId="0" applyFill="1" applyBorder="1"/>
    <xf numFmtId="10" fontId="0" fillId="11" borderId="1" xfId="1" applyNumberFormat="1" applyFont="1" applyFill="1" applyBorder="1"/>
    <xf numFmtId="166" fontId="0" fillId="7" borderId="1" xfId="0" applyNumberFormat="1" applyFill="1" applyBorder="1"/>
    <xf numFmtId="0" fontId="0" fillId="7" borderId="1" xfId="0" applyFill="1" applyBorder="1"/>
    <xf numFmtId="10" fontId="0" fillId="7" borderId="1" xfId="1" applyNumberFormat="1" applyFont="1" applyFill="1" applyBorder="1"/>
    <xf numFmtId="165" fontId="0" fillId="11" borderId="1" xfId="0" applyNumberFormat="1" applyFill="1" applyBorder="1"/>
    <xf numFmtId="164" fontId="0" fillId="11" borderId="1" xfId="0" applyNumberFormat="1" applyFill="1" applyBorder="1"/>
    <xf numFmtId="0" fontId="0" fillId="0" borderId="11" xfId="0" applyBorder="1"/>
    <xf numFmtId="0" fontId="0" fillId="0" borderId="0" xfId="0" applyAlignment="1">
      <alignment wrapText="1"/>
    </xf>
    <xf numFmtId="1" fontId="7" fillId="0" borderId="1" xfId="0" applyNumberFormat="1" applyFont="1" applyBorder="1" applyAlignment="1">
      <alignment horizontal="center" vertical="center"/>
    </xf>
    <xf numFmtId="170" fontId="0" fillId="0" borderId="0" xfId="1" applyNumberFormat="1" applyFont="1"/>
    <xf numFmtId="1" fontId="10" fillId="2" borderId="7" xfId="0" applyNumberFormat="1" applyFont="1" applyFill="1" applyBorder="1" applyAlignment="1">
      <alignment horizontal="center" vertical="center"/>
    </xf>
    <xf numFmtId="1" fontId="10" fillId="2" borderId="0" xfId="0" applyNumberFormat="1" applyFont="1" applyFill="1" applyAlignment="1">
      <alignment horizontal="center" vertical="center"/>
    </xf>
    <xf numFmtId="164" fontId="10" fillId="2" borderId="14" xfId="0" applyNumberFormat="1" applyFont="1" applyFill="1" applyBorder="1" applyAlignment="1">
      <alignment horizontal="center" vertical="center" wrapText="1"/>
    </xf>
    <xf numFmtId="164" fontId="10" fillId="2" borderId="13" xfId="0" applyNumberFormat="1"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1" xfId="0" applyFont="1" applyBorder="1" applyAlignment="1">
      <alignment horizontal="center" vertical="center"/>
    </xf>
    <xf numFmtId="0" fontId="20" fillId="2" borderId="5"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3" xfId="0" applyFont="1" applyFill="1" applyBorder="1" applyAlignment="1">
      <alignment horizontal="center" vertical="center"/>
    </xf>
    <xf numFmtId="0" fontId="13" fillId="2" borderId="1"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164" fontId="10" fillId="2" borderId="6" xfId="0" applyNumberFormat="1" applyFont="1" applyFill="1" applyBorder="1" applyAlignment="1">
      <alignment horizontal="center" vertical="center"/>
    </xf>
    <xf numFmtId="164" fontId="10" fillId="2" borderId="11" xfId="0" applyNumberFormat="1" applyFont="1" applyFill="1" applyBorder="1" applyAlignment="1">
      <alignment horizontal="center" vertical="center"/>
    </xf>
    <xf numFmtId="164" fontId="10" fillId="2" borderId="12" xfId="0" applyNumberFormat="1" applyFont="1" applyFill="1" applyBorder="1" applyAlignment="1">
      <alignment horizontal="center" vertical="center" wrapText="1"/>
    </xf>
    <xf numFmtId="164" fontId="10" fillId="2" borderId="10" xfId="0" applyNumberFormat="1" applyFont="1" applyFill="1" applyBorder="1" applyAlignment="1">
      <alignment horizontal="center" vertical="center" wrapText="1"/>
    </xf>
    <xf numFmtId="164" fontId="10" fillId="2" borderId="9" xfId="0" applyNumberFormat="1" applyFont="1" applyFill="1" applyBorder="1" applyAlignment="1">
      <alignment horizontal="center" vertical="center" wrapText="1"/>
    </xf>
    <xf numFmtId="164" fontId="10" fillId="2" borderId="8" xfId="0" applyNumberFormat="1" applyFont="1" applyFill="1" applyBorder="1" applyAlignment="1">
      <alignment horizontal="center" vertical="center" wrapText="1"/>
    </xf>
    <xf numFmtId="164" fontId="10" fillId="2" borderId="5" xfId="0" applyNumberFormat="1"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164" fontId="10" fillId="2" borderId="5" xfId="0" applyNumberFormat="1" applyFont="1" applyFill="1" applyBorder="1" applyAlignment="1">
      <alignment horizontal="center" vertical="center"/>
    </xf>
    <xf numFmtId="164" fontId="10" fillId="2" borderId="4" xfId="0" applyNumberFormat="1" applyFont="1" applyFill="1" applyBorder="1" applyAlignment="1">
      <alignment horizontal="center" vertical="center"/>
    </xf>
    <xf numFmtId="164" fontId="10" fillId="2" borderId="3" xfId="0" applyNumberFormat="1" applyFont="1" applyFill="1" applyBorder="1" applyAlignment="1">
      <alignment horizontal="center" vertical="center"/>
    </xf>
    <xf numFmtId="0" fontId="10" fillId="0" borderId="23" xfId="0" applyFont="1" applyBorder="1" applyAlignment="1">
      <alignment horizontal="center"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164" fontId="4" fillId="4" borderId="5"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xf>
    <xf numFmtId="164" fontId="4" fillId="4" borderId="3" xfId="0" applyNumberFormat="1" applyFont="1" applyFill="1" applyBorder="1" applyAlignment="1">
      <alignment horizontal="center" vertical="center"/>
    </xf>
    <xf numFmtId="165" fontId="10" fillId="2" borderId="5" xfId="0" applyNumberFormat="1" applyFont="1" applyFill="1" applyBorder="1" applyAlignment="1">
      <alignment horizontal="center" vertical="center"/>
    </xf>
    <xf numFmtId="165" fontId="10" fillId="2" borderId="4" xfId="0" applyNumberFormat="1" applyFont="1" applyFill="1" applyBorder="1" applyAlignment="1">
      <alignment horizontal="center" vertical="center"/>
    </xf>
    <xf numFmtId="165" fontId="10" fillId="2" borderId="3" xfId="0" applyNumberFormat="1" applyFont="1" applyFill="1" applyBorder="1" applyAlignment="1">
      <alignment horizontal="center" vertical="center"/>
    </xf>
    <xf numFmtId="0" fontId="28" fillId="0" borderId="0" xfId="0" applyFont="1" applyAlignment="1">
      <alignment horizontal="center"/>
    </xf>
    <xf numFmtId="0" fontId="28" fillId="0" borderId="0" xfId="0" applyFont="1" applyAlignment="1">
      <alignment horizontal="center" wrapText="1"/>
    </xf>
    <xf numFmtId="0" fontId="10" fillId="0" borderId="0" xfId="0" applyFont="1" applyAlignment="1">
      <alignment horizontal="center"/>
    </xf>
    <xf numFmtId="0" fontId="10" fillId="0" borderId="13" xfId="0" applyFont="1" applyBorder="1" applyAlignment="1">
      <alignment horizontal="center"/>
    </xf>
    <xf numFmtId="0" fontId="0" fillId="0" borderId="0" xfId="0" applyAlignment="1">
      <alignment horizontal="center"/>
    </xf>
    <xf numFmtId="0" fontId="23" fillId="7" borderId="0" xfId="0" applyFont="1" applyFill="1" applyAlignment="1">
      <alignment horizontal="center"/>
    </xf>
  </cellXfs>
  <cellStyles count="6">
    <cellStyle name="Bad" xfId="4" builtinId="27"/>
    <cellStyle name="Good" xfId="3" builtinId="26"/>
    <cellStyle name="Neutral" xfId="5" builtinId="28"/>
    <cellStyle name="Normal" xfId="0" builtinId="0"/>
    <cellStyle name="Normal_Calculations" xfId="2" xr:uid="{3DA05EFC-D56F-4AC5-839F-5296E7ACA327}"/>
    <cellStyle name="Percent" xfId="1" builtinId="5"/>
  </cellStyles>
  <dxfs count="6">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ly"/>
            <c:order val="2"/>
            <c:dispRSqr val="1"/>
            <c:dispEq val="1"/>
            <c:trendlineLbl>
              <c:numFmt formatCode="General" sourceLinked="0"/>
              <c:spPr>
                <a:noFill/>
                <a:ln w="25400">
                  <a:noFill/>
                </a:ln>
              </c:spPr>
              <c:txPr>
                <a:bodyPr/>
                <a:lstStyle/>
                <a:p>
                  <a:pPr>
                    <a:defRPr sz="175" b="0" i="0" u="none" strike="noStrike" baseline="0">
                      <a:solidFill>
                        <a:srgbClr val="000000"/>
                      </a:solidFill>
                      <a:latin typeface="Arial"/>
                      <a:ea typeface="Arial"/>
                      <a:cs typeface="Arial"/>
                    </a:defRPr>
                  </a:pPr>
                  <a:endParaRPr lang="en-US"/>
                </a:p>
              </c:txPr>
            </c:trendlineLbl>
          </c:trendline>
          <c:xVal>
            <c:strRef>
              <c:f>[2]ISTD!#REF!</c:f>
              <c:strCache>
                <c:ptCount val="1"/>
                <c:pt idx="0">
                  <c:v>#REF!</c:v>
                </c:pt>
              </c:strCache>
            </c:strRef>
          </c:xVal>
          <c:yVal>
            <c:numRef>
              <c:f>[2]ISTD!#REF!</c:f>
              <c:numCache>
                <c:formatCode>General</c:formatCode>
                <c:ptCount val="1"/>
                <c:pt idx="0">
                  <c:v>1</c:v>
                </c:pt>
              </c:numCache>
            </c:numRef>
          </c:yVal>
          <c:smooth val="0"/>
          <c:extLst>
            <c:ext xmlns:c16="http://schemas.microsoft.com/office/drawing/2014/chart" uri="{C3380CC4-5D6E-409C-BE32-E72D297353CC}">
              <c16:uniqueId val="{00000001-C601-4EA1-BFF2-B3B073B7C6EE}"/>
            </c:ext>
          </c:extLst>
        </c:ser>
        <c:dLbls>
          <c:showLegendKey val="0"/>
          <c:showVal val="0"/>
          <c:showCatName val="0"/>
          <c:showSerName val="0"/>
          <c:showPercent val="0"/>
          <c:showBubbleSize val="0"/>
        </c:dLbls>
        <c:axId val="1844075456"/>
        <c:axId val="1"/>
      </c:scatterChart>
      <c:valAx>
        <c:axId val="1844075456"/>
        <c:scaling>
          <c:orientation val="minMax"/>
        </c:scaling>
        <c:delete val="0"/>
        <c:axPos val="b"/>
        <c:title>
          <c:tx>
            <c:rich>
              <a:bodyPr/>
              <a:lstStyle/>
              <a:p>
                <a:pPr>
                  <a:defRPr sz="175" b="1" i="0" u="none" strike="noStrike" baseline="0">
                    <a:solidFill>
                      <a:srgbClr val="000000"/>
                    </a:solidFill>
                    <a:latin typeface="Arial"/>
                    <a:ea typeface="Arial"/>
                    <a:cs typeface="Arial"/>
                  </a:defRPr>
                </a:pPr>
                <a:r>
                  <a:rPr lang="en-US"/>
                  <a:t>Response</a:t>
                </a:r>
              </a:p>
            </c:rich>
          </c:tx>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75" b="1" i="0" u="none" strike="noStrike" baseline="0">
                    <a:solidFill>
                      <a:srgbClr val="000000"/>
                    </a:solidFill>
                    <a:latin typeface="Arial"/>
                    <a:ea typeface="Arial"/>
                    <a:cs typeface="Arial"/>
                  </a:defRPr>
                </a:pPr>
                <a:r>
                  <a:rPr lang="en-US"/>
                  <a:t>Concentration</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84407545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Force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953233118587444E-2"/>
          <c:y val="0.1747467608951708"/>
          <c:w val="0.71937938439513238"/>
          <c:h val="0.6594192333732134"/>
        </c:manualLayout>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'ESTD Template'!$F$19:$F$28</c:f>
              <c:numCache>
                <c:formatCode>General</c:formatCode>
                <c:ptCount val="10"/>
                <c:pt idx="0">
                  <c:v>0.5</c:v>
                </c:pt>
                <c:pt idx="1">
                  <c:v>1</c:v>
                </c:pt>
                <c:pt idx="2">
                  <c:v>10</c:v>
                </c:pt>
                <c:pt idx="3">
                  <c:v>25</c:v>
                </c:pt>
                <c:pt idx="4">
                  <c:v>50</c:v>
                </c:pt>
                <c:pt idx="5">
                  <c:v>100</c:v>
                </c:pt>
                <c:pt idx="6">
                  <c:v>200</c:v>
                </c:pt>
                <c:pt idx="7">
                  <c:v>300</c:v>
                </c:pt>
                <c:pt idx="8">
                  <c:v>400</c:v>
                </c:pt>
                <c:pt idx="9">
                  <c:v>500</c:v>
                </c:pt>
              </c:numCache>
            </c:numRef>
          </c:xVal>
          <c:yVal>
            <c:numRef>
              <c:f>'ESTD Template'!$E$19:$E$28</c:f>
              <c:numCache>
                <c:formatCode>General</c:formatCode>
                <c:ptCount val="10"/>
                <c:pt idx="0">
                  <c:v>10181</c:v>
                </c:pt>
                <c:pt idx="1">
                  <c:v>19153</c:v>
                </c:pt>
                <c:pt idx="2">
                  <c:v>175874</c:v>
                </c:pt>
                <c:pt idx="3">
                  <c:v>453485</c:v>
                </c:pt>
                <c:pt idx="4">
                  <c:v>990424</c:v>
                </c:pt>
                <c:pt idx="5">
                  <c:v>1589739</c:v>
                </c:pt>
                <c:pt idx="6">
                  <c:v>3179478</c:v>
                </c:pt>
                <c:pt idx="7">
                  <c:v>4769217</c:v>
                </c:pt>
                <c:pt idx="8">
                  <c:v>6358956</c:v>
                </c:pt>
                <c:pt idx="9">
                  <c:v>7948695</c:v>
                </c:pt>
              </c:numCache>
            </c:numRef>
          </c:yVal>
          <c:smooth val="0"/>
          <c:extLst>
            <c:ext xmlns:c16="http://schemas.microsoft.com/office/drawing/2014/chart" uri="{C3380CC4-5D6E-409C-BE32-E72D297353CC}">
              <c16:uniqueId val="{00000000-14B6-44A4-AE3C-A47D08BCD95B}"/>
            </c:ext>
          </c:extLst>
        </c:ser>
        <c:ser>
          <c:idx val="1"/>
          <c:order val="1"/>
          <c:tx>
            <c:v>Linear, equal</c:v>
          </c:tx>
          <c:spPr>
            <a:ln w="25400" cap="rnd">
              <a:solidFill>
                <a:schemeClr val="accent1"/>
              </a:solidFill>
              <a:prstDash val="sysDot"/>
              <a:round/>
            </a:ln>
            <a:effectLst/>
          </c:spPr>
          <c:marker>
            <c:symbol val="none"/>
          </c:marker>
          <c:xVal>
            <c:numRef>
              <c:f>'ESTD Template'!$T$48:$T$49</c:f>
              <c:numCache>
                <c:formatCode>0.000</c:formatCode>
                <c:ptCount val="2"/>
                <c:pt idx="0">
                  <c:v>0</c:v>
                </c:pt>
                <c:pt idx="1">
                  <c:v>500</c:v>
                </c:pt>
              </c:numCache>
            </c:numRef>
          </c:xVal>
          <c:yVal>
            <c:numRef>
              <c:f>'ESTD Template'!$X$48:$X$49</c:f>
              <c:numCache>
                <c:formatCode>0.000</c:formatCode>
                <c:ptCount val="2"/>
                <c:pt idx="0">
                  <c:v>0</c:v>
                </c:pt>
                <c:pt idx="1">
                  <c:v>7958955.1367998179</c:v>
                </c:pt>
              </c:numCache>
            </c:numRef>
          </c:yVal>
          <c:smooth val="0"/>
          <c:extLst>
            <c:ext xmlns:c16="http://schemas.microsoft.com/office/drawing/2014/chart" uri="{C3380CC4-5D6E-409C-BE32-E72D297353CC}">
              <c16:uniqueId val="{00000001-14B6-44A4-AE3C-A47D08BCD95B}"/>
            </c:ext>
          </c:extLst>
        </c:ser>
        <c:ser>
          <c:idx val="2"/>
          <c:order val="2"/>
          <c:tx>
            <c:v>Linear, 1/x</c:v>
          </c:tx>
          <c:spPr>
            <a:ln w="25400" cap="rnd">
              <a:solidFill>
                <a:srgbClr val="FF0000"/>
              </a:solidFill>
              <a:prstDash val="dash"/>
              <a:round/>
            </a:ln>
            <a:effectLst/>
          </c:spPr>
          <c:marker>
            <c:symbol val="none"/>
          </c:marker>
          <c:xVal>
            <c:numRef>
              <c:f>'ESTD Template'!$T$48:$T$49</c:f>
              <c:numCache>
                <c:formatCode>0.000</c:formatCode>
                <c:ptCount val="2"/>
                <c:pt idx="0">
                  <c:v>0</c:v>
                </c:pt>
                <c:pt idx="1">
                  <c:v>500</c:v>
                </c:pt>
              </c:numCache>
            </c:numRef>
          </c:xVal>
          <c:yVal>
            <c:numRef>
              <c:f>'ESTD Template'!$Y$48:$Y$49</c:f>
              <c:numCache>
                <c:formatCode>0.000</c:formatCode>
                <c:ptCount val="2"/>
                <c:pt idx="0">
                  <c:v>0</c:v>
                </c:pt>
                <c:pt idx="1">
                  <c:v>8035046.3283958398</c:v>
                </c:pt>
              </c:numCache>
            </c:numRef>
          </c:yVal>
          <c:smooth val="0"/>
          <c:extLst>
            <c:ext xmlns:c16="http://schemas.microsoft.com/office/drawing/2014/chart" uri="{C3380CC4-5D6E-409C-BE32-E72D297353CC}">
              <c16:uniqueId val="{00000002-14B6-44A4-AE3C-A47D08BCD95B}"/>
            </c:ext>
          </c:extLst>
        </c:ser>
        <c:ser>
          <c:idx val="3"/>
          <c:order val="3"/>
          <c:tx>
            <c:v>Linear, 1/x2, Average RF</c:v>
          </c:tx>
          <c:spPr>
            <a:ln w="25400" cap="rnd">
              <a:solidFill>
                <a:srgbClr val="00B050"/>
              </a:solidFill>
              <a:prstDash val="lgDashDot"/>
              <a:round/>
            </a:ln>
            <a:effectLst/>
          </c:spPr>
          <c:marker>
            <c:symbol val="none"/>
          </c:marker>
          <c:xVal>
            <c:numRef>
              <c:f>'ESTD Template'!$T$48:$T$49</c:f>
              <c:numCache>
                <c:formatCode>0.000</c:formatCode>
                <c:ptCount val="2"/>
                <c:pt idx="0">
                  <c:v>0</c:v>
                </c:pt>
                <c:pt idx="1">
                  <c:v>500</c:v>
                </c:pt>
              </c:numCache>
            </c:numRef>
          </c:xVal>
          <c:yVal>
            <c:numRef>
              <c:f>'ESTD Template'!$Z$48:$Z$49</c:f>
              <c:numCache>
                <c:formatCode>0.000</c:formatCode>
                <c:ptCount val="2"/>
                <c:pt idx="0">
                  <c:v>0</c:v>
                </c:pt>
                <c:pt idx="1">
                  <c:v>8726861.5</c:v>
                </c:pt>
              </c:numCache>
            </c:numRef>
          </c:yVal>
          <c:smooth val="0"/>
          <c:extLst>
            <c:ext xmlns:c16="http://schemas.microsoft.com/office/drawing/2014/chart" uri="{C3380CC4-5D6E-409C-BE32-E72D297353CC}">
              <c16:uniqueId val="{00000003-14B6-44A4-AE3C-A47D08BCD95B}"/>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layout>
        <c:manualLayout>
          <c:xMode val="edge"/>
          <c:yMode val="edge"/>
          <c:x val="0.83600703889286565"/>
          <c:y val="9.4144663012529772E-2"/>
          <c:w val="0.15490205201622526"/>
          <c:h val="0.79800042662511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Quadratic, Ignore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'ESTD Template'!$F$19:$F$28</c:f>
              <c:numCache>
                <c:formatCode>General</c:formatCode>
                <c:ptCount val="10"/>
                <c:pt idx="0">
                  <c:v>0.5</c:v>
                </c:pt>
                <c:pt idx="1">
                  <c:v>1</c:v>
                </c:pt>
                <c:pt idx="2">
                  <c:v>10</c:v>
                </c:pt>
                <c:pt idx="3">
                  <c:v>25</c:v>
                </c:pt>
                <c:pt idx="4">
                  <c:v>50</c:v>
                </c:pt>
                <c:pt idx="5">
                  <c:v>100</c:v>
                </c:pt>
                <c:pt idx="6">
                  <c:v>200</c:v>
                </c:pt>
                <c:pt idx="7">
                  <c:v>300</c:v>
                </c:pt>
                <c:pt idx="8">
                  <c:v>400</c:v>
                </c:pt>
                <c:pt idx="9">
                  <c:v>500</c:v>
                </c:pt>
              </c:numCache>
            </c:numRef>
          </c:xVal>
          <c:yVal>
            <c:numRef>
              <c:f>'ESTD Template'!$E$19:$E$28</c:f>
              <c:numCache>
                <c:formatCode>General</c:formatCode>
                <c:ptCount val="10"/>
                <c:pt idx="0">
                  <c:v>10181</c:v>
                </c:pt>
                <c:pt idx="1">
                  <c:v>19153</c:v>
                </c:pt>
                <c:pt idx="2">
                  <c:v>175874</c:v>
                </c:pt>
                <c:pt idx="3">
                  <c:v>453485</c:v>
                </c:pt>
                <c:pt idx="4">
                  <c:v>990424</c:v>
                </c:pt>
                <c:pt idx="5">
                  <c:v>1589739</c:v>
                </c:pt>
                <c:pt idx="6">
                  <c:v>3179478</c:v>
                </c:pt>
                <c:pt idx="7">
                  <c:v>4769217</c:v>
                </c:pt>
                <c:pt idx="8">
                  <c:v>6358956</c:v>
                </c:pt>
                <c:pt idx="9">
                  <c:v>7948695</c:v>
                </c:pt>
              </c:numCache>
            </c:numRef>
          </c:yVal>
          <c:smooth val="0"/>
          <c:extLst>
            <c:ext xmlns:c16="http://schemas.microsoft.com/office/drawing/2014/chart" uri="{C3380CC4-5D6E-409C-BE32-E72D297353CC}">
              <c16:uniqueId val="{00000000-EDDE-4E53-A936-8586EA83C3D2}"/>
            </c:ext>
          </c:extLst>
        </c:ser>
        <c:ser>
          <c:idx val="1"/>
          <c:order val="1"/>
          <c:tx>
            <c:v>Quadratic, equal</c:v>
          </c:tx>
          <c:spPr>
            <a:ln w="25400" cap="rnd">
              <a:noFill/>
              <a:round/>
            </a:ln>
            <a:effectLst/>
          </c:spPr>
          <c:marker>
            <c:symbol val="none"/>
          </c:marker>
          <c:trendline>
            <c:spPr>
              <a:ln w="19050" cap="rnd">
                <a:solidFill>
                  <a:schemeClr val="accent1"/>
                </a:solidFill>
                <a:prstDash val="sysDot"/>
              </a:ln>
              <a:effectLst/>
            </c:spPr>
            <c:trendlineType val="poly"/>
            <c:order val="2"/>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Template'!$AM$78:$AM$128</c:f>
              <c:numCache>
                <c:formatCode>0.0000</c:formatCode>
                <c:ptCount val="51"/>
                <c:pt idx="0">
                  <c:v>44295.810619441931</c:v>
                </c:pt>
                <c:pt idx="1">
                  <c:v>47043.103074268627</c:v>
                </c:pt>
                <c:pt idx="2">
                  <c:v>47527.919389187467</c:v>
                </c:pt>
                <c:pt idx="3">
                  <c:v>48098.291524140746</c:v>
                </c:pt>
                <c:pt idx="4">
                  <c:v>48769.317564922661</c:v>
                </c:pt>
                <c:pt idx="5">
                  <c:v>49558.759965372534</c:v>
                </c:pt>
                <c:pt idx="6">
                  <c:v>50487.515729957129</c:v>
                </c:pt>
                <c:pt idx="7">
                  <c:v>51580.169569744459</c:v>
                </c:pt>
                <c:pt idx="8">
                  <c:v>52865.644674130359</c:v>
                </c:pt>
                <c:pt idx="9">
                  <c:v>54377.968324624133</c:v>
                </c:pt>
                <c:pt idx="10">
                  <c:v>56157.172616935262</c:v>
                </c:pt>
                <c:pt idx="11">
                  <c:v>58250.35413399688</c:v>
                </c:pt>
                <c:pt idx="12">
                  <c:v>60712.920620084027</c:v>
                </c:pt>
                <c:pt idx="13">
                  <c:v>63610.057656209276</c:v>
                </c:pt>
                <c:pt idx="14">
                  <c:v>67018.454160536261</c:v>
                </c:pt>
                <c:pt idx="15">
                  <c:v>71028.332388794224</c:v>
                </c:pt>
                <c:pt idx="16">
                  <c:v>75745.836169960414</c:v>
                </c:pt>
                <c:pt idx="17">
                  <c:v>81295.840595160262</c:v>
                </c:pt>
                <c:pt idx="18">
                  <c:v>87825.257533830038</c:v>
                </c:pt>
                <c:pt idx="19">
                  <c:v>95506.924475997133</c:v>
                </c:pt>
                <c:pt idx="20">
                  <c:v>104544.17964047991</c:v>
                </c:pt>
                <c:pt idx="21">
                  <c:v>115176.2444546172</c:v>
                </c:pt>
                <c:pt idx="22">
                  <c:v>127684.55588266219</c:v>
                </c:pt>
                <c:pt idx="23">
                  <c:v>142400.21622292424</c:v>
                </c:pt>
                <c:pt idx="24">
                  <c:v>159712.75757365432</c:v>
                </c:pt>
                <c:pt idx="25">
                  <c:v>180080.45296752523</c:v>
                </c:pt>
                <c:pt idx="26">
                  <c:v>204042.44711551134</c:v>
                </c:pt>
                <c:pt idx="27">
                  <c:v>232233.02786672191</c:v>
                </c:pt>
                <c:pt idx="28">
                  <c:v>265398.41615622741</c:v>
                </c:pt>
                <c:pt idx="29">
                  <c:v>304416.5188780459</c:v>
                </c:pt>
                <c:pt idx="30">
                  <c:v>350320.16754982137</c:v>
                </c:pt>
                <c:pt idx="31">
                  <c:v>404324.4579052839</c:v>
                </c:pt>
                <c:pt idx="32">
                  <c:v>467858.91410262056</c:v>
                </c:pt>
                <c:pt idx="33">
                  <c:v>542605.32894463046</c:v>
                </c:pt>
                <c:pt idx="34">
                  <c:v>630542.28175020579</c:v>
                </c:pt>
                <c:pt idx="35">
                  <c:v>733997.51227291254</c:v>
                </c:pt>
                <c:pt idx="36">
                  <c:v>855709.53700953943</c:v>
                </c:pt>
                <c:pt idx="37">
                  <c:v>998900.13888316299</c:v>
                </c:pt>
                <c:pt idx="38">
                  <c:v>1167359.6490963057</c:v>
                </c:pt>
                <c:pt idx="39">
                  <c:v>1365547.2785472211</c:v>
                </c:pt>
                <c:pt idx="40">
                  <c:v>1598709.1545470927</c:v>
                </c:pt>
                <c:pt idx="41">
                  <c:v>1873017.1872096341</c:v>
                </c:pt>
                <c:pt idx="42">
                  <c:v>2195732.4412083714</c:v>
                </c:pt>
                <c:pt idx="43">
                  <c:v>2575397.3371993722</c:v>
                </c:pt>
                <c:pt idx="44">
                  <c:v>3022061.7702498278</c:v>
                </c:pt>
                <c:pt idx="45">
                  <c:v>3547549.1302837641</c:v>
                </c:pt>
                <c:pt idx="46">
                  <c:v>4165769.2656029728</c:v>
                </c:pt>
                <c:pt idx="47">
                  <c:v>4893086.6728987498</c:v>
                </c:pt>
                <c:pt idx="48">
                  <c:v>5748753.6586970808</c:v>
                </c:pt>
                <c:pt idx="49">
                  <c:v>6755419.9365266757</c:v>
                </c:pt>
                <c:pt idx="50">
                  <c:v>7939732.1467260756</c:v>
                </c:pt>
              </c:numCache>
            </c:numRef>
          </c:yVal>
          <c:smooth val="0"/>
          <c:extLst>
            <c:ext xmlns:c16="http://schemas.microsoft.com/office/drawing/2014/chart" uri="{C3380CC4-5D6E-409C-BE32-E72D297353CC}">
              <c16:uniqueId val="{00000002-EDDE-4E53-A936-8586EA83C3D2}"/>
            </c:ext>
          </c:extLst>
        </c:ser>
        <c:ser>
          <c:idx val="2"/>
          <c:order val="2"/>
          <c:tx>
            <c:v>Quadratic, 1/x</c:v>
          </c:tx>
          <c:spPr>
            <a:ln w="25400" cap="rnd">
              <a:noFill/>
              <a:round/>
            </a:ln>
            <a:effectLst/>
          </c:spPr>
          <c:marker>
            <c:symbol val="none"/>
          </c:marker>
          <c:trendline>
            <c:spPr>
              <a:ln w="19050" cap="rnd">
                <a:solidFill>
                  <a:srgbClr val="FF0000"/>
                </a:solidFill>
                <a:prstDash val="dash"/>
              </a:ln>
              <a:effectLst/>
            </c:spPr>
            <c:trendlineType val="poly"/>
            <c:order val="2"/>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Template'!$AN$78:$AN$128</c:f>
              <c:numCache>
                <c:formatCode>0.0000</c:formatCode>
                <c:ptCount val="51"/>
                <c:pt idx="0">
                  <c:v>2949.4501432417892</c:v>
                </c:pt>
                <c:pt idx="1">
                  <c:v>5889.9438228501222</c:v>
                </c:pt>
                <c:pt idx="2">
                  <c:v>6408.8391481553635</c:v>
                </c:pt>
                <c:pt idx="3">
                  <c:v>7019.2983510468184</c:v>
                </c:pt>
                <c:pt idx="4">
                  <c:v>7737.4775022645172</c:v>
                </c:pt>
                <c:pt idx="5">
                  <c:v>8582.3828755979266</c:v>
                </c:pt>
                <c:pt idx="6">
                  <c:v>9576.3735914116169</c:v>
                </c:pt>
                <c:pt idx="7">
                  <c:v>10745.75283388444</c:v>
                </c:pt>
                <c:pt idx="8">
                  <c:v>12121.463223422112</c:v>
                </c:pt>
                <c:pt idx="9">
                  <c:v>13739.904656477542</c:v>
                </c:pt>
                <c:pt idx="10">
                  <c:v>15643.896130431527</c:v>
                </c:pt>
                <c:pt idx="11">
                  <c:v>17883.806832222224</c:v>
                </c:pt>
                <c:pt idx="12">
                  <c:v>20518.88618025705</c:v>
                </c:pt>
                <c:pt idx="13">
                  <c:v>23618.82767912791</c:v>
                </c:pt>
                <c:pt idx="14">
                  <c:v>27265.607502355422</c:v>
                </c:pt>
                <c:pt idx="15">
                  <c:v>31555.645805883873</c:v>
                </c:pt>
                <c:pt idx="16">
                  <c:v>36602.347062258348</c:v>
                </c:pt>
                <c:pt idx="17">
                  <c:v>42539.085384457263</c:v>
                </c:pt>
                <c:pt idx="18">
                  <c:v>49522.712097721378</c:v>
                </c:pt>
                <c:pt idx="19">
                  <c:v>57737.675964049726</c:v>
                </c:pt>
                <c:pt idx="20">
                  <c:v>67400.861743064132</c:v>
                </c:pt>
                <c:pt idx="21">
                  <c:v>78767.270489120376</c:v>
                </c:pt>
                <c:pt idx="22">
                  <c:v>92136.68546841458</c:v>
                </c:pt>
                <c:pt idx="23">
                  <c:v>107861.49118204601</c:v>
                </c:pt>
                <c:pt idx="24">
                  <c:v>126355.84006116864</c:v>
                </c:pt>
                <c:pt idx="25">
                  <c:v>148106.39230833156</c:v>
                </c:pt>
                <c:pt idx="26">
                  <c:v>173684.88940508067</c:v>
                </c:pt>
                <c:pt idx="27">
                  <c:v>203762.86121452512</c:v>
                </c:pt>
                <c:pt idx="28">
                  <c:v>239128.81044896811</c:v>
                </c:pt>
                <c:pt idx="29">
                  <c:v>280708.26636057749</c:v>
                </c:pt>
                <c:pt idx="30">
                  <c:v>329587.15125626285</c:v>
                </c:pt>
                <c:pt idx="31">
                  <c:v>387038.95762606687</c:v>
                </c:pt>
                <c:pt idx="32">
                  <c:v>454556.28817087685</c:v>
                </c:pt>
                <c:pt idx="33">
                  <c:v>533887.36232012929</c:v>
                </c:pt>
                <c:pt idx="34">
                  <c:v>627078.13546059653</c:v>
                </c:pt>
                <c:pt idx="35">
                  <c:v>736520.70271340723</c:v>
                </c:pt>
                <c:pt idx="36">
                  <c:v>865008.65527123772</c:v>
                </c:pt>
                <c:pt idx="37">
                  <c:v>1015800.0058014677</c:v>
                </c:pt>
                <c:pt idx="38">
                  <c:v>1192688.1737655734</c:v>
                </c:pt>
                <c:pt idx="39">
                  <c:v>1400081.2836264751</c:v>
                </c:pt>
                <c:pt idx="40">
                  <c:v>1643089.624423808</c:v>
                </c:pt>
                <c:pt idx="41">
                  <c:v>1927620.470819744</c:v>
                </c:pt>
                <c:pt idx="42">
                  <c:v>2260478.4641603124</c:v>
                </c:pt>
                <c:pt idx="43">
                  <c:v>2649468.2433292242</c:v>
                </c:pt>
                <c:pt idx="44">
                  <c:v>3103493.7827593815</c:v>
                </c:pt>
                <c:pt idx="45">
                  <c:v>3632645.63553367</c:v>
                </c:pt>
                <c:pt idx="46">
                  <c:v>4248262.5686619636</c:v>
                </c:pt>
                <c:pt idx="47">
                  <c:v>4962947.3226940427</c:v>
                </c:pt>
                <c:pt idx="48">
                  <c:v>5790506.6022986043</c:v>
                </c:pt>
                <c:pt idx="49">
                  <c:v>6745771.7570245899</c:v>
                </c:pt>
                <c:pt idx="50">
                  <c:v>7844237.3400932644</c:v>
                </c:pt>
              </c:numCache>
            </c:numRef>
          </c:yVal>
          <c:smooth val="0"/>
          <c:extLst>
            <c:ext xmlns:c16="http://schemas.microsoft.com/office/drawing/2014/chart" uri="{C3380CC4-5D6E-409C-BE32-E72D297353CC}">
              <c16:uniqueId val="{00000004-EDDE-4E53-A936-8586EA83C3D2}"/>
            </c:ext>
          </c:extLst>
        </c:ser>
        <c:ser>
          <c:idx val="3"/>
          <c:order val="3"/>
          <c:tx>
            <c:v>Quadratic, 1/x2</c:v>
          </c:tx>
          <c:spPr>
            <a:ln w="25400" cap="rnd">
              <a:noFill/>
              <a:round/>
            </a:ln>
            <a:effectLst/>
          </c:spPr>
          <c:marker>
            <c:symbol val="none"/>
          </c:marker>
          <c:trendline>
            <c:spPr>
              <a:ln w="19050" cap="rnd">
                <a:solidFill>
                  <a:srgbClr val="00B050"/>
                </a:solidFill>
                <a:prstDash val="lgDashDot"/>
              </a:ln>
              <a:effectLst/>
            </c:spPr>
            <c:trendlineType val="poly"/>
            <c:order val="2"/>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Template'!$AO$78:$AO$128</c:f>
              <c:numCache>
                <c:formatCode>0.0000</c:formatCode>
                <c:ptCount val="51"/>
                <c:pt idx="0">
                  <c:v>1244.2252789387021</c:v>
                </c:pt>
                <c:pt idx="1">
                  <c:v>4356.3211880657873</c:v>
                </c:pt>
                <c:pt idx="2">
                  <c:v>4905.4816696226444</c:v>
                </c:pt>
                <c:pt idx="3">
                  <c:v>5551.5401826202215</c:v>
                </c:pt>
                <c:pt idx="4">
                  <c:v>6311.591524174195</c:v>
                </c:pt>
                <c:pt idx="5">
                  <c:v>7205.7453553910409</c:v>
                </c:pt>
                <c:pt idx="6">
                  <c:v>8257.6575199088802</c:v>
                </c:pt>
                <c:pt idx="7">
                  <c:v>9495.1548494223462</c:v>
                </c:pt>
                <c:pt idx="8">
                  <c:v>10950.969848228913</c:v>
                </c:pt>
                <c:pt idx="9">
                  <c:v>12663.60450096225</c:v>
                </c:pt>
                <c:pt idx="10">
                  <c:v>14678.345787535191</c:v>
                </c:pt>
                <c:pt idx="11">
                  <c:v>17048.459396983777</c:v>
                </c:pt>
                <c:pt idx="12">
                  <c:v>19836.59269930001</c:v>
                </c:pt>
                <c:pt idx="13">
                  <c:v>23116.423366417777</c:v>
                </c:pt>
                <c:pt idx="14">
                  <c:v>26974.596249342987</c:v>
                </c:pt>
                <c:pt idx="15">
                  <c:v>31512.998351980292</c:v>
                </c:pt>
                <c:pt idx="16">
                  <c:v>36851.430142693818</c:v>
                </c:pt>
                <c:pt idx="17">
                  <c:v>43130.741175886942</c:v>
                </c:pt>
                <c:pt idx="18">
                  <c:v>50516.509234478683</c:v>
                </c:pt>
                <c:pt idx="19">
                  <c:v>59203.355135463644</c:v>
                </c:pt>
                <c:pt idx="20">
                  <c:v>69420.000151880653</c:v>
                </c:pt>
                <c:pt idx="21">
                  <c:v>81435.189872753137</c:v>
                </c:pt>
                <c:pt idx="22">
                  <c:v>95564.627397125136</c:v>
                </c:pt>
                <c:pt idx="23">
                  <c:v>112179.08013264721</c:v>
                </c:pt>
                <c:pt idx="24">
                  <c:v>131713.84813954556</c:v>
                </c:pt>
                <c:pt idx="25">
                  <c:v>154679.80776555912</c:v>
                </c:pt>
                <c:pt idx="26">
                  <c:v>181676.27184861712</c:v>
                </c:pt>
                <c:pt idx="27">
                  <c:v>213405.93624038613</c:v>
                </c:pt>
                <c:pt idx="28">
                  <c:v>250692.21048911195</c:v>
                </c:pt>
                <c:pt idx="29">
                  <c:v>294499.25606509793</c:v>
                </c:pt>
                <c:pt idx="30">
                  <c:v>345955.07518907444</c:v>
                </c:pt>
                <c:pt idx="31">
                  <c:v>406378.00211187865</c:v>
                </c:pt>
                <c:pt idx="32">
                  <c:v>477306.93915585673</c:v>
                </c:pt>
                <c:pt idx="33">
                  <c:v>560535.64109577343</c:v>
                </c:pt>
                <c:pt idx="34">
                  <c:v>658151.26781108556</c:v>
                </c:pt>
                <c:pt idx="35">
                  <c:v>772577.27403117355</c:v>
                </c:pt>
                <c:pt idx="36">
                  <c:v>906620.45427261642</c:v>
                </c:pt>
                <c:pt idx="37">
                  <c:v>1063521.5651369861</c:v>
                </c:pt>
                <c:pt idx="38">
                  <c:v>1247008.3415958153</c:v>
                </c:pt>
                <c:pt idx="39">
                  <c:v>1461348.8180739579</c:v>
                </c:pt>
                <c:pt idx="40">
                  <c:v>1711401.5317772753</c:v>
                </c:pt>
                <c:pt idx="41">
                  <c:v>2002657.246526429</c:v>
                </c:pt>
                <c:pt idx="42">
                  <c:v>2341264.0411362024</c:v>
                </c:pt>
                <c:pt idx="43">
                  <c:v>2734023.6092611193</c:v>
                </c:pt>
                <c:pt idx="44">
                  <c:v>3188340.9327158867</c:v>
                </c:pt>
                <c:pt idx="45">
                  <c:v>3712101.4423966589</c:v>
                </c:pt>
                <c:pt idx="46">
                  <c:v>4313438.4308244996</c:v>
                </c:pt>
                <c:pt idx="47">
                  <c:v>5000337.5224133544</c:v>
                </c:pt>
                <c:pt idx="48">
                  <c:v>5780002.6282071825</c:v>
                </c:pt>
                <c:pt idx="49">
                  <c:v>6657876.4930912722</c:v>
                </c:pt>
                <c:pt idx="50">
                  <c:v>7636165.1912168982</c:v>
                </c:pt>
              </c:numCache>
            </c:numRef>
          </c:yVal>
          <c:smooth val="0"/>
          <c:extLst>
            <c:ext xmlns:c16="http://schemas.microsoft.com/office/drawing/2014/chart" uri="{C3380CC4-5D6E-409C-BE32-E72D297353CC}">
              <c16:uniqueId val="{00000006-EDDE-4E53-A936-8586EA83C3D2}"/>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Quadratic, Force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'ESTD Template'!$F$19:$F$28</c:f>
              <c:numCache>
                <c:formatCode>General</c:formatCode>
                <c:ptCount val="10"/>
                <c:pt idx="0">
                  <c:v>0.5</c:v>
                </c:pt>
                <c:pt idx="1">
                  <c:v>1</c:v>
                </c:pt>
                <c:pt idx="2">
                  <c:v>10</c:v>
                </c:pt>
                <c:pt idx="3">
                  <c:v>25</c:v>
                </c:pt>
                <c:pt idx="4">
                  <c:v>50</c:v>
                </c:pt>
                <c:pt idx="5">
                  <c:v>100</c:v>
                </c:pt>
                <c:pt idx="6">
                  <c:v>200</c:v>
                </c:pt>
                <c:pt idx="7">
                  <c:v>300</c:v>
                </c:pt>
                <c:pt idx="8">
                  <c:v>400</c:v>
                </c:pt>
                <c:pt idx="9">
                  <c:v>500</c:v>
                </c:pt>
              </c:numCache>
            </c:numRef>
          </c:xVal>
          <c:yVal>
            <c:numRef>
              <c:f>'ESTD Template'!$E$19:$E$28</c:f>
              <c:numCache>
                <c:formatCode>General</c:formatCode>
                <c:ptCount val="10"/>
                <c:pt idx="0">
                  <c:v>10181</c:v>
                </c:pt>
                <c:pt idx="1">
                  <c:v>19153</c:v>
                </c:pt>
                <c:pt idx="2">
                  <c:v>175874</c:v>
                </c:pt>
                <c:pt idx="3">
                  <c:v>453485</c:v>
                </c:pt>
                <c:pt idx="4">
                  <c:v>990424</c:v>
                </c:pt>
                <c:pt idx="5">
                  <c:v>1589739</c:v>
                </c:pt>
                <c:pt idx="6">
                  <c:v>3179478</c:v>
                </c:pt>
                <c:pt idx="7">
                  <c:v>4769217</c:v>
                </c:pt>
                <c:pt idx="8">
                  <c:v>6358956</c:v>
                </c:pt>
                <c:pt idx="9">
                  <c:v>7948695</c:v>
                </c:pt>
              </c:numCache>
            </c:numRef>
          </c:yVal>
          <c:smooth val="0"/>
          <c:extLst>
            <c:ext xmlns:c16="http://schemas.microsoft.com/office/drawing/2014/chart" uri="{C3380CC4-5D6E-409C-BE32-E72D297353CC}">
              <c16:uniqueId val="{00000000-B307-44F3-8D8B-8700CC99147E}"/>
            </c:ext>
          </c:extLst>
        </c:ser>
        <c:ser>
          <c:idx val="1"/>
          <c:order val="1"/>
          <c:tx>
            <c:v>Quadratic, equal</c:v>
          </c:tx>
          <c:spPr>
            <a:ln w="25400" cap="rnd">
              <a:noFill/>
              <a:round/>
            </a:ln>
            <a:effectLst/>
          </c:spPr>
          <c:marker>
            <c:symbol val="none"/>
          </c:marker>
          <c:trendline>
            <c:spPr>
              <a:ln w="19050" cap="rnd">
                <a:solidFill>
                  <a:schemeClr val="accent1"/>
                </a:solidFill>
                <a:prstDash val="sysDot"/>
              </a:ln>
              <a:effectLst/>
            </c:spPr>
            <c:trendlineType val="poly"/>
            <c:order val="2"/>
            <c:intercept val="0"/>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Template'!$AV$78:$AV$128</c:f>
              <c:numCache>
                <c:formatCode>0.0000</c:formatCode>
                <c:ptCount val="51"/>
                <c:pt idx="0">
                  <c:v>1.8121028739512863E-94</c:v>
                </c:pt>
                <c:pt idx="1">
                  <c:v>2815.5067746575969</c:v>
                </c:pt>
                <c:pt idx="2">
                  <c:v>3312.3568160724849</c:v>
                </c:pt>
                <c:pt idx="3">
                  <c:v>3896.8847036293678</c:v>
                </c:pt>
                <c:pt idx="4">
                  <c:v>4584.5623942759148</c:v>
                </c:pt>
                <c:pt idx="5">
                  <c:v>5393.591958265024</c:v>
                </c:pt>
                <c:pt idx="6">
                  <c:v>6345.3872747337045</c:v>
                </c:pt>
                <c:pt idx="7">
                  <c:v>7465.1406981538385</c:v>
                </c:pt>
                <c:pt idx="8">
                  <c:v>8782.4896773673208</c:v>
                </c:pt>
                <c:pt idx="9">
                  <c:v>10332.300947700018</c:v>
                </c:pt>
                <c:pt idx="10">
                  <c:v>12155.593019158898</c:v>
                </c:pt>
                <c:pt idx="11">
                  <c:v>14300.621331043923</c:v>
                </c:pt>
                <c:pt idx="12">
                  <c:v>16824.154730564089</c:v>
                </c:pt>
                <c:pt idx="13">
                  <c:v>19792.976971737189</c:v>
                </c:pt>
                <c:pt idx="14">
                  <c:v>23285.652851606181</c:v>
                </c:pt>
                <c:pt idx="15">
                  <c:v>27394.605556545539</c:v>
                </c:pt>
                <c:pt idx="16">
                  <c:v>32228.559961020444</c:v>
                </c:pt>
                <c:pt idx="17">
                  <c:v>37915.416213570708</c:v>
                </c:pt>
                <c:pt idx="18">
                  <c:v>44605.62920385832</c:v>
                </c:pt>
                <c:pt idx="19">
                  <c:v>52476.182714425398</c:v>
                </c:pt>
                <c:pt idx="20">
                  <c:v>61735.262551720938</c:v>
                </c:pt>
                <c:pt idx="21">
                  <c:v>72627.751106298834</c:v>
                </c:pt>
                <c:pt idx="22">
                  <c:v>85441.687055459392</c:v>
                </c:pt>
                <c:pt idx="23">
                  <c:v>100515.85880465872</c:v>
                </c:pt>
                <c:pt idx="24">
                  <c:v>118248.7293545556</c:v>
                </c:pt>
                <c:pt idx="25">
                  <c:v>139108.9242505678</c:v>
                </c:pt>
                <c:pt idx="26">
                  <c:v>163647.55388473399</c:v>
                </c:pt>
                <c:pt idx="27">
                  <c:v>192512.68753621232</c:v>
                </c:pt>
                <c:pt idx="28">
                  <c:v>226466.35011758178</c:v>
                </c:pt>
                <c:pt idx="29">
                  <c:v>266404.47469763487</c:v>
                </c:pt>
                <c:pt idx="30">
                  <c:v>313380.31564331218</c:v>
                </c:pt>
                <c:pt idx="31">
                  <c:v>368631.90987416805</c:v>
                </c:pt>
                <c:pt idx="32">
                  <c:v>433614.26848575968</c:v>
                </c:pt>
                <c:pt idx="33">
                  <c:v>510037.08906116668</c:v>
                </c:pt>
                <c:pt idx="34">
                  <c:v>599908.90138477506</c:v>
                </c:pt>
                <c:pt idx="35">
                  <c:v>705588.69670896314</c:v>
                </c:pt>
                <c:pt idx="36">
                  <c:v>829846.24333819584</c:v>
                </c:pt>
                <c:pt idx="37">
                  <c:v>975932.45827860758</c:v>
                </c:pt>
                <c:pt idx="38">
                  <c:v>1147661.3837653808</c:v>
                </c:pt>
                <c:pt idx="39">
                  <c:v>1349505.504078899</c:v>
                </c:pt>
                <c:pt idx="40">
                  <c:v>1586706.3242803789</c:v>
                </c:pt>
                <c:pt idx="41">
                  <c:v>1865402.3054785214</c:v>
                </c:pt>
                <c:pt idx="42">
                  <c:v>2192776.3909376692</c:v>
                </c:pt>
                <c:pt idx="43">
                  <c:v>2577225.4333742526</c:v>
                </c:pt>
                <c:pt idx="44">
                  <c:v>3028553.8010068694</c:v>
                </c:pt>
                <c:pt idx="45">
                  <c:v>3558193.2321743122</c:v>
                </c:pt>
                <c:pt idx="46">
                  <c:v>4179450.5297573558</c:v>
                </c:pt>
                <c:pt idx="47">
                  <c:v>4907783.7995019425</c:v>
                </c:pt>
                <c:pt idx="48">
                  <c:v>5761106.4440617915</c:v>
                </c:pt>
                <c:pt idx="49">
                  <c:v>6760115.7480728272</c:v>
                </c:pt>
                <c:pt idx="50">
                  <c:v>7928639.2343297051</c:v>
                </c:pt>
              </c:numCache>
            </c:numRef>
          </c:yVal>
          <c:smooth val="0"/>
          <c:extLst>
            <c:ext xmlns:c16="http://schemas.microsoft.com/office/drawing/2014/chart" uri="{C3380CC4-5D6E-409C-BE32-E72D297353CC}">
              <c16:uniqueId val="{00000002-B307-44F3-8D8B-8700CC99147E}"/>
            </c:ext>
          </c:extLst>
        </c:ser>
        <c:ser>
          <c:idx val="2"/>
          <c:order val="2"/>
          <c:tx>
            <c:v>Quadratic, 1/x</c:v>
          </c:tx>
          <c:spPr>
            <a:ln w="25400" cap="rnd">
              <a:noFill/>
              <a:round/>
            </a:ln>
            <a:effectLst/>
          </c:spPr>
          <c:marker>
            <c:symbol val="none"/>
          </c:marker>
          <c:trendline>
            <c:spPr>
              <a:ln w="19050" cap="rnd">
                <a:solidFill>
                  <a:srgbClr val="FF0000"/>
                </a:solidFill>
                <a:prstDash val="dash"/>
              </a:ln>
              <a:effectLst/>
            </c:spPr>
            <c:trendlineType val="poly"/>
            <c:order val="2"/>
            <c:intercept val="0"/>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Template'!$AW$78:$AW$128</c:f>
              <c:numCache>
                <c:formatCode>0.0000</c:formatCode>
                <c:ptCount val="51"/>
                <c:pt idx="0">
                  <c:v>8.8711024189851143E-96</c:v>
                </c:pt>
                <c:pt idx="1">
                  <c:v>2954.2757241109962</c:v>
                </c:pt>
                <c:pt idx="2">
                  <c:v>3475.6020818192833</c:v>
                </c:pt>
                <c:pt idx="3">
                  <c:v>4088.9209029917788</c:v>
                </c:pt>
                <c:pt idx="4">
                  <c:v>4810.463729917019</c:v>
                </c:pt>
                <c:pt idx="5">
                  <c:v>5659.3255645067911</c:v>
                </c:pt>
                <c:pt idx="6">
                  <c:v>6657.9698274291241</c:v>
                </c:pt>
                <c:pt idx="7">
                  <c:v>7832.8222904547229</c:v>
                </c:pt>
                <c:pt idx="8">
                  <c:v>9214.9696304676199</c:v>
                </c:pt>
                <c:pt idx="9">
                  <c:v>10840.980994839176</c:v>
                </c:pt>
                <c:pt idx="10">
                  <c:v>12753.874185087703</c:v>
                </c:pt>
                <c:pt idx="11">
                  <c:v>15004.251839953162</c:v>
                </c:pt>
                <c:pt idx="12">
                  <c:v>17651.637424365796</c:v>
                </c:pt>
                <c:pt idx="13">
                  <c:v>20766.046016465785</c:v>
                </c:pt>
                <c:pt idx="14">
                  <c:v>24429.830957096117</c:v>
                </c:pt>
                <c:pt idx="15">
                  <c:v>28739.854530539971</c:v>
                </c:pt>
                <c:pt idx="16">
                  <c:v>33810.039148671654</c:v>
                </c:pt>
                <c:pt idx="17">
                  <c:v>39774.365203739013</c:v>
                </c:pt>
                <c:pt idx="18">
                  <c:v>46790.39305387003</c:v>
                </c:pt>
                <c:pt idx="19">
                  <c:v>55043.399753261321</c:v>
                </c:pt>
                <c:pt idx="20">
                  <c:v>64751.2364064863</c:v>
                </c:pt>
                <c:pt idx="21">
                  <c:v>76170.029710463481</c:v>
                </c:pt>
                <c:pt idx="22">
                  <c:v>89600.871668174281</c:v>
                </c:pt>
                <c:pt idx="23">
                  <c:v>105397.66495052402</c:v>
                </c:pt>
                <c:pt idx="24">
                  <c:v>123976.31828459149</c:v>
                </c:pt>
                <c:pt idx="25">
                  <c:v>145825.51687685092</c:v>
                </c:pt>
                <c:pt idx="26">
                  <c:v>171519.32750540462</c:v>
                </c:pt>
                <c:pt idx="27">
                  <c:v>201731.93669920266</c:v>
                </c:pt>
                <c:pt idx="28">
                  <c:v>237254.86334881588</c:v>
                </c:pt>
                <c:pt idx="29">
                  <c:v>279017.03385599074</c:v>
                </c:pt>
                <c:pt idx="30">
                  <c:v>328108.15776874352</c:v>
                </c:pt>
                <c:pt idx="31">
                  <c:v>385805.89332034747</c:v>
                </c:pt>
                <c:pt idx="32">
                  <c:v>453607.34293100401</c:v>
                </c:pt>
                <c:pt idx="33">
                  <c:v>533265.46458564047</c:v>
                </c:pt>
                <c:pt idx="34">
                  <c:v>626831.01995508326</c:v>
                </c:pt>
                <c:pt idx="35">
                  <c:v>736700.69496230897</c:v>
                </c:pt>
                <c:pt idx="36">
                  <c:v>865672.00956344011</c:v>
                </c:pt>
                <c:pt idx="37">
                  <c:v>1017005.5608812547</c:v>
                </c:pt>
                <c:pt idx="38">
                  <c:v>1194494.9886787427</c:v>
                </c:pt>
                <c:pt idx="39">
                  <c:v>1402544.7731586702</c:v>
                </c:pt>
                <c:pt idx="40">
                  <c:v>1646255.5133128695</c:v>
                </c:pt>
                <c:pt idx="41">
                  <c:v>1931515.6059854545</c:v>
                </c:pt>
                <c:pt idx="42">
                  <c:v>2265097.133481388</c:v>
                </c:pt>
                <c:pt idx="43">
                  <c:v>2654752.1048874878</c:v>
                </c:pt>
                <c:pt idx="44">
                  <c:v>3109302.7501798272</c:v>
                </c:pt>
                <c:pt idx="45">
                  <c:v>3638716.0102101215</c:v>
                </c:pt>
                <c:pt idx="46">
                  <c:v>4254147.2434367416</c:v>
                </c:pt>
                <c:pt idx="47">
                  <c:v>4967930.8448510552</c:v>
                </c:pt>
                <c:pt idx="48">
                  <c:v>5793485.056123008</c:v>
                </c:pt>
                <c:pt idx="49">
                  <c:v>6745083.5023853043</c:v>
                </c:pt>
                <c:pt idx="50">
                  <c:v>7837425.2006967366</c:v>
                </c:pt>
              </c:numCache>
            </c:numRef>
          </c:yVal>
          <c:smooth val="0"/>
          <c:extLst>
            <c:ext xmlns:c16="http://schemas.microsoft.com/office/drawing/2014/chart" uri="{C3380CC4-5D6E-409C-BE32-E72D297353CC}">
              <c16:uniqueId val="{00000004-B307-44F3-8D8B-8700CC99147E}"/>
            </c:ext>
          </c:extLst>
        </c:ser>
        <c:ser>
          <c:idx val="3"/>
          <c:order val="3"/>
          <c:tx>
            <c:v>Quadratic, 1/x2</c:v>
          </c:tx>
          <c:spPr>
            <a:ln w="25400" cap="rnd">
              <a:noFill/>
              <a:round/>
            </a:ln>
            <a:effectLst/>
          </c:spPr>
          <c:marker>
            <c:symbol val="none"/>
          </c:marker>
          <c:trendline>
            <c:spPr>
              <a:ln w="19050" cap="rnd">
                <a:solidFill>
                  <a:srgbClr val="00B050"/>
                </a:solidFill>
                <a:prstDash val="lgDashDot"/>
              </a:ln>
              <a:effectLst/>
            </c:spPr>
            <c:trendlineType val="poly"/>
            <c:order val="2"/>
            <c:intercept val="0"/>
            <c:dispRSqr val="0"/>
            <c:dispEq val="0"/>
          </c:trendline>
          <c:xVal>
            <c:numRef>
              <c:f>'ESTD Template'!$AL$78:$AL$128</c:f>
              <c:numCache>
                <c:formatCode>0.0000</c:formatCode>
                <c:ptCount val="51"/>
                <c:pt idx="0">
                  <c:v>0</c:v>
                </c:pt>
                <c:pt idx="1">
                  <c:v>0.17397921394864649</c:v>
                </c:pt>
                <c:pt idx="2">
                  <c:v>0.20468142817487822</c:v>
                </c:pt>
                <c:pt idx="3">
                  <c:v>0.24080168020573908</c:v>
                </c:pt>
                <c:pt idx="4">
                  <c:v>0.28329609435969305</c:v>
                </c:pt>
                <c:pt idx="5">
                  <c:v>0.33328952277610946</c:v>
                </c:pt>
                <c:pt idx="6">
                  <c:v>0.39210532091306999</c:v>
                </c:pt>
                <c:pt idx="7">
                  <c:v>0.46130037754478825</c:v>
                </c:pt>
                <c:pt idx="8">
                  <c:v>0.54270632652328032</c:v>
                </c:pt>
                <c:pt idx="9">
                  <c:v>0.63847803120385926</c:v>
                </c:pt>
                <c:pt idx="10">
                  <c:v>0.75115062494571683</c:v>
                </c:pt>
                <c:pt idx="11">
                  <c:v>0.88370661758319635</c:v>
                </c:pt>
                <c:pt idx="12">
                  <c:v>1.0396548442155251</c:v>
                </c:pt>
                <c:pt idx="13">
                  <c:v>1.2231233461359119</c:v>
                </c:pt>
                <c:pt idx="14">
                  <c:v>1.4389686425128376</c:v>
                </c:pt>
                <c:pt idx="15">
                  <c:v>1.6929042853092207</c:v>
                </c:pt>
                <c:pt idx="16">
                  <c:v>1.991652100363789</c:v>
                </c:pt>
                <c:pt idx="17">
                  <c:v>2.3431201180750461</c:v>
                </c:pt>
                <c:pt idx="18">
                  <c:v>2.7566119036177015</c:v>
                </c:pt>
                <c:pt idx="19">
                  <c:v>3.2430728277855314</c:v>
                </c:pt>
                <c:pt idx="20">
                  <c:v>3.8153797973947428</c:v>
                </c:pt>
                <c:pt idx="21">
                  <c:v>4.4886821145820504</c:v>
                </c:pt>
                <c:pt idx="22">
                  <c:v>5.2808024877435891</c:v>
                </c:pt>
                <c:pt idx="23">
                  <c:v>6.2127088091101053</c:v>
                </c:pt>
                <c:pt idx="24">
                  <c:v>7.3090691871883591</c:v>
                </c:pt>
                <c:pt idx="25">
                  <c:v>8.5989049261039519</c:v>
                </c:pt>
                <c:pt idx="26">
                  <c:v>10.116358736592884</c:v>
                </c:pt>
                <c:pt idx="27">
                  <c:v>11.901598513638687</c:v>
                </c:pt>
                <c:pt idx="28">
                  <c:v>14.001880604280808</c:v>
                </c:pt>
                <c:pt idx="29">
                  <c:v>16.472800710918598</c:v>
                </c:pt>
                <c:pt idx="30">
                  <c:v>19.379765542257175</c:v>
                </c:pt>
                <c:pt idx="31">
                  <c:v>22.799724167361383</c:v>
                </c:pt>
                <c:pt idx="32">
                  <c:v>26.823204902778098</c:v>
                </c:pt>
                <c:pt idx="33">
                  <c:v>31.556711650327173</c:v>
                </c:pt>
                <c:pt idx="34">
                  <c:v>37.12554311803197</c:v>
                </c:pt>
                <c:pt idx="35">
                  <c:v>43.67710955062585</c:v>
                </c:pt>
                <c:pt idx="36">
                  <c:v>51.384834765442179</c:v>
                </c:pt>
                <c:pt idx="37">
                  <c:v>60.452746782873149</c:v>
                </c:pt>
                <c:pt idx="38">
                  <c:v>71.120878568086056</c:v>
                </c:pt>
                <c:pt idx="39">
                  <c:v>83.671621844807134</c:v>
                </c:pt>
                <c:pt idx="40">
                  <c:v>98.437202170361331</c:v>
                </c:pt>
                <c:pt idx="41">
                  <c:v>115.80847314160157</c:v>
                </c:pt>
                <c:pt idx="42">
                  <c:v>136.24526251953125</c:v>
                </c:pt>
                <c:pt idx="43">
                  <c:v>160.28854414062499</c:v>
                </c:pt>
                <c:pt idx="44">
                  <c:v>188.5747578125</c:v>
                </c:pt>
                <c:pt idx="45">
                  <c:v>221.85265625</c:v>
                </c:pt>
                <c:pt idx="46">
                  <c:v>261.00312500000001</c:v>
                </c:pt>
                <c:pt idx="47">
                  <c:v>307.0625</c:v>
                </c:pt>
                <c:pt idx="48">
                  <c:v>361.25</c:v>
                </c:pt>
                <c:pt idx="49">
                  <c:v>425</c:v>
                </c:pt>
                <c:pt idx="50">
                  <c:v>500</c:v>
                </c:pt>
              </c:numCache>
            </c:numRef>
          </c:xVal>
          <c:yVal>
            <c:numRef>
              <c:f>'ESTD Template'!$AX$78:$AX$128</c:f>
              <c:numCache>
                <c:formatCode>0.0000</c:formatCode>
                <c:ptCount val="51"/>
                <c:pt idx="0">
                  <c:v>3.9648922122223217E-96</c:v>
                </c:pt>
                <c:pt idx="1">
                  <c:v>3237.3062766039175</c:v>
                </c:pt>
                <c:pt idx="2">
                  <c:v>3808.5498706391827</c:v>
                </c:pt>
                <c:pt idx="3">
                  <c:v>4480.5835863646607</c:v>
                </c:pt>
                <c:pt idx="4">
                  <c:v>5271.1871669761795</c:v>
                </c:pt>
                <c:pt idx="5">
                  <c:v>6201.2753652845604</c:v>
                </c:pt>
                <c:pt idx="6">
                  <c:v>7295.4501851150717</c:v>
                </c:pt>
                <c:pt idx="7">
                  <c:v>8582.6501946816843</c:v>
                </c:pt>
                <c:pt idx="8">
                  <c:v>10096.913895415226</c:v>
                </c:pt>
                <c:pt idx="9">
                  <c:v>11878.277070398959</c:v>
                </c:pt>
                <c:pt idx="10">
                  <c:v>13973.827474515994</c:v>
                </c:pt>
                <c:pt idx="11">
                  <c:v>16438.944243073387</c:v>
                </c:pt>
                <c:pt idx="12">
                  <c:v>19338.754077291927</c:v>
                </c:pt>
                <c:pt idx="13">
                  <c:v>22749.841715396975</c:v>
                </c:pt>
                <c:pt idx="14">
                  <c:v>26762.258530705996</c:v>
                </c:pt>
                <c:pt idx="15">
                  <c:v>31481.880438246608</c:v>
                </c:pt>
                <c:pt idx="16">
                  <c:v>37033.174774576502</c:v>
                </c:pt>
                <c:pt idx="17">
                  <c:v>43562.445584815716</c:v>
                </c:pt>
                <c:pt idx="18">
                  <c:v>51241.637952446501</c:v>
                </c:pt>
                <c:pt idx="19">
                  <c:v>60272.794781854507</c:v>
                </c:pt>
                <c:pt idx="20">
                  <c:v>70893.27391332337</c:v>
                </c:pt>
                <c:pt idx="21">
                  <c:v>83381.84969972969</c:v>
                </c:pt>
                <c:pt idx="22">
                  <c:v>98065.841220438117</c:v>
                </c:pt>
                <c:pt idx="23">
                  <c:v>115329.42905664037</c:v>
                </c:pt>
                <c:pt idx="24">
                  <c:v>135623.3437347915</c:v>
                </c:pt>
                <c:pt idx="25">
                  <c:v>159476.13102596262</c:v>
                </c:pt>
                <c:pt idx="26">
                  <c:v>187507.22133691789</c:v>
                </c:pt>
                <c:pt idx="27">
                  <c:v>220442.05092829763</c:v>
                </c:pt>
                <c:pt idx="28">
                  <c:v>259129.499284071</c:v>
                </c:pt>
                <c:pt idx="29">
                  <c:v>304561.91605276457</c:v>
                </c:pt>
                <c:pt idx="30">
                  <c:v>357898.00726057612</c:v>
                </c:pt>
                <c:pt idx="31">
                  <c:v>420488.82615834125</c:v>
                </c:pt>
                <c:pt idx="32">
                  <c:v>493907.0578032413</c:v>
                </c:pt>
                <c:pt idx="33">
                  <c:v>579979.68204723077</c:v>
                </c:pt>
                <c:pt idx="34">
                  <c:v>680823.92382011679</c:v>
                </c:pt>
                <c:pt idx="35">
                  <c:v>798886.11953576689</c:v>
                </c:pt>
                <c:pt idx="36">
                  <c:v>936982.6975776538</c:v>
                </c:pt>
                <c:pt idx="37">
                  <c:v>1098341.823578414</c:v>
                </c:pt>
                <c:pt idx="38">
                  <c:v>1286643.305515005</c:v>
                </c:pt>
                <c:pt idx="39">
                  <c:v>1506052.960462335</c:v>
                </c:pt>
                <c:pt idx="40">
                  <c:v>1761245.6337260597</c:v>
                </c:pt>
                <c:pt idx="41">
                  <c:v>2057408.1800478632</c:v>
                </c:pt>
                <c:pt idx="42">
                  <c:v>2400209.6143280366</c:v>
                </c:pt>
                <c:pt idx="43">
                  <c:v>2795719.826554812</c:v>
                </c:pt>
                <c:pt idx="44">
                  <c:v>3250250.051584621</c:v>
                </c:pt>
                <c:pt idx="45">
                  <c:v>3770076.7426208095</c:v>
                </c:pt>
                <c:pt idx="46">
                  <c:v>4360994.3027667031</c:v>
                </c:pt>
                <c:pt idx="47">
                  <c:v>5027619.4561039396</c:v>
                </c:pt>
                <c:pt idx="48">
                  <c:v>5772338.35449907</c:v>
                </c:pt>
                <c:pt idx="49">
                  <c:v>6593743.3036366347</c:v>
                </c:pt>
                <c:pt idx="50">
                  <c:v>7484344.376909486</c:v>
                </c:pt>
              </c:numCache>
            </c:numRef>
          </c:yVal>
          <c:smooth val="0"/>
          <c:extLst>
            <c:ext xmlns:c16="http://schemas.microsoft.com/office/drawing/2014/chart" uri="{C3380CC4-5D6E-409C-BE32-E72D297353CC}">
              <c16:uniqueId val="{00000006-B307-44F3-8D8B-8700CC99147E}"/>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linear"/>
            <c:dispRSqr val="1"/>
            <c:dispEq val="1"/>
            <c:trendlineLbl>
              <c:numFmt formatCode="General" sourceLinked="0"/>
              <c:spPr>
                <a:noFill/>
                <a:ln w="25400">
                  <a:noFill/>
                </a:ln>
              </c:spPr>
              <c:txPr>
                <a:bodyPr/>
                <a:lstStyle/>
                <a:p>
                  <a:pPr>
                    <a:defRPr sz="175" b="0" i="0" u="none" strike="noStrike" baseline="0">
                      <a:solidFill>
                        <a:srgbClr val="000000"/>
                      </a:solidFill>
                      <a:latin typeface="Arial"/>
                      <a:ea typeface="Arial"/>
                      <a:cs typeface="Arial"/>
                    </a:defRPr>
                  </a:pPr>
                  <a:endParaRPr lang="en-US"/>
                </a:p>
              </c:txPr>
            </c:trendlineLbl>
          </c:trendline>
          <c:xVal>
            <c:strRef>
              <c:f>[2]ISTD!#REF!</c:f>
              <c:strCache>
                <c:ptCount val="1"/>
                <c:pt idx="0">
                  <c:v>#REF!</c:v>
                </c:pt>
              </c:strCache>
            </c:strRef>
          </c:xVal>
          <c:yVal>
            <c:numRef>
              <c:f>[2]ISTD!#REF!</c:f>
              <c:numCache>
                <c:formatCode>General</c:formatCode>
                <c:ptCount val="1"/>
                <c:pt idx="0">
                  <c:v>1</c:v>
                </c:pt>
              </c:numCache>
            </c:numRef>
          </c:yVal>
          <c:smooth val="0"/>
          <c:extLst>
            <c:ext xmlns:c16="http://schemas.microsoft.com/office/drawing/2014/chart" uri="{C3380CC4-5D6E-409C-BE32-E72D297353CC}">
              <c16:uniqueId val="{00000001-AEFF-4FDA-AC93-C4BBB7A37522}"/>
            </c:ext>
          </c:extLst>
        </c:ser>
        <c:dLbls>
          <c:showLegendKey val="0"/>
          <c:showVal val="0"/>
          <c:showCatName val="0"/>
          <c:showSerName val="0"/>
          <c:showPercent val="0"/>
          <c:showBubbleSize val="0"/>
        </c:dLbls>
        <c:axId val="1844077376"/>
        <c:axId val="1"/>
      </c:scatterChart>
      <c:valAx>
        <c:axId val="1844077376"/>
        <c:scaling>
          <c:orientation val="minMax"/>
        </c:scaling>
        <c:delete val="0"/>
        <c:axPos val="b"/>
        <c:title>
          <c:tx>
            <c:rich>
              <a:bodyPr/>
              <a:lstStyle/>
              <a:p>
                <a:pPr>
                  <a:defRPr sz="175" b="1" i="0" u="none" strike="noStrike" baseline="0">
                    <a:solidFill>
                      <a:srgbClr val="000000"/>
                    </a:solidFill>
                    <a:latin typeface="Arial"/>
                    <a:ea typeface="Arial"/>
                    <a:cs typeface="Arial"/>
                  </a:defRPr>
                </a:pPr>
                <a:r>
                  <a:rPr lang="en-US"/>
                  <a:t>Response</a:t>
                </a:r>
              </a:p>
            </c:rich>
          </c:tx>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75" b="1" i="0" u="none" strike="noStrike" baseline="0">
                    <a:solidFill>
                      <a:srgbClr val="000000"/>
                    </a:solidFill>
                    <a:latin typeface="Arial"/>
                    <a:ea typeface="Arial"/>
                    <a:cs typeface="Arial"/>
                  </a:defRPr>
                </a:pPr>
                <a:r>
                  <a:rPr lang="en-US"/>
                  <a:t>Concentration</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84407737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Ignore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'ISTD Template'!$F$19:$F$28</c:f>
              <c:numCache>
                <c:formatCode>General</c:formatCode>
                <c:ptCount val="10"/>
                <c:pt idx="0">
                  <c:v>1.2500000000000001E-2</c:v>
                </c:pt>
                <c:pt idx="1">
                  <c:v>2.5000000000000001E-2</c:v>
                </c:pt>
                <c:pt idx="2">
                  <c:v>0.25</c:v>
                </c:pt>
                <c:pt idx="3">
                  <c:v>0.625</c:v>
                </c:pt>
                <c:pt idx="4">
                  <c:v>1.25</c:v>
                </c:pt>
                <c:pt idx="5">
                  <c:v>2.5</c:v>
                </c:pt>
                <c:pt idx="6">
                  <c:v>5</c:v>
                </c:pt>
                <c:pt idx="7">
                  <c:v>7.5</c:v>
                </c:pt>
                <c:pt idx="8">
                  <c:v>10</c:v>
                </c:pt>
                <c:pt idx="9">
                  <c:v>12.5</c:v>
                </c:pt>
              </c:numCache>
            </c:numRef>
          </c:xVal>
          <c:yVal>
            <c:numRef>
              <c:f>'ISTD Template'!$E$19:$E$28</c:f>
              <c:numCache>
                <c:formatCode>General</c:formatCode>
                <c:ptCount val="10"/>
                <c:pt idx="0">
                  <c:v>9.0086981143762228E-3</c:v>
                </c:pt>
                <c:pt idx="1">
                  <c:v>1.5099161910978565E-2</c:v>
                </c:pt>
                <c:pt idx="2">
                  <c:v>0.14388245544424855</c:v>
                </c:pt>
                <c:pt idx="3">
                  <c:v>0.38698575486905623</c:v>
                </c:pt>
                <c:pt idx="4">
                  <c:v>0.81560548840441982</c:v>
                </c:pt>
                <c:pt idx="5">
                  <c:v>1.5957678107891615</c:v>
                </c:pt>
                <c:pt idx="6">
                  <c:v>3.1681739553273918</c:v>
                </c:pt>
                <c:pt idx="7">
                  <c:v>4.7775586173458855</c:v>
                </c:pt>
                <c:pt idx="8">
                  <c:v>6.469967705897794</c:v>
                </c:pt>
                <c:pt idx="9">
                  <c:v>8.0682093856293271</c:v>
                </c:pt>
              </c:numCache>
            </c:numRef>
          </c:yVal>
          <c:smooth val="0"/>
          <c:extLst>
            <c:ext xmlns:c16="http://schemas.microsoft.com/office/drawing/2014/chart" uri="{C3380CC4-5D6E-409C-BE32-E72D297353CC}">
              <c16:uniqueId val="{00000000-1FE4-41ED-88B8-A56740342EB7}"/>
            </c:ext>
          </c:extLst>
        </c:ser>
        <c:ser>
          <c:idx val="1"/>
          <c:order val="1"/>
          <c:tx>
            <c:v>Linear, equal</c:v>
          </c:tx>
          <c:spPr>
            <a:ln w="25400" cap="rnd">
              <a:solidFill>
                <a:schemeClr val="accent1"/>
              </a:solidFill>
              <a:prstDash val="sysDot"/>
              <a:round/>
            </a:ln>
            <a:effectLst/>
          </c:spPr>
          <c:marker>
            <c:symbol val="none"/>
          </c:marker>
          <c:xVal>
            <c:numRef>
              <c:f>'ISTD Template'!$T$48:$T$49</c:f>
              <c:numCache>
                <c:formatCode>0.000</c:formatCode>
                <c:ptCount val="2"/>
                <c:pt idx="0">
                  <c:v>0</c:v>
                </c:pt>
                <c:pt idx="1">
                  <c:v>12.5</c:v>
                </c:pt>
              </c:numCache>
            </c:numRef>
          </c:xVal>
          <c:yVal>
            <c:numRef>
              <c:f>'ISTD Template'!$U$48:$U$49</c:f>
              <c:numCache>
                <c:formatCode>0.000</c:formatCode>
                <c:ptCount val="2"/>
                <c:pt idx="0">
                  <c:v>-1.3553281384534011E-2</c:v>
                </c:pt>
                <c:pt idx="1">
                  <c:v>8.0500432668593938</c:v>
                </c:pt>
              </c:numCache>
            </c:numRef>
          </c:yVal>
          <c:smooth val="0"/>
          <c:extLst>
            <c:ext xmlns:c16="http://schemas.microsoft.com/office/drawing/2014/chart" uri="{C3380CC4-5D6E-409C-BE32-E72D297353CC}">
              <c16:uniqueId val="{00000005-1FE4-41ED-88B8-A56740342EB7}"/>
            </c:ext>
          </c:extLst>
        </c:ser>
        <c:ser>
          <c:idx val="2"/>
          <c:order val="2"/>
          <c:tx>
            <c:v>Linear, 1/x</c:v>
          </c:tx>
          <c:spPr>
            <a:ln w="25400" cap="rnd">
              <a:solidFill>
                <a:srgbClr val="FF0000"/>
              </a:solidFill>
              <a:prstDash val="dash"/>
              <a:round/>
            </a:ln>
            <a:effectLst/>
          </c:spPr>
          <c:marker>
            <c:symbol val="none"/>
          </c:marker>
          <c:xVal>
            <c:numRef>
              <c:f>'ISTD Template'!$T$48:$T$49</c:f>
              <c:numCache>
                <c:formatCode>0.000</c:formatCode>
                <c:ptCount val="2"/>
                <c:pt idx="0">
                  <c:v>0</c:v>
                </c:pt>
                <c:pt idx="1">
                  <c:v>12.5</c:v>
                </c:pt>
              </c:numCache>
            </c:numRef>
          </c:xVal>
          <c:yVal>
            <c:numRef>
              <c:f>'ISTD Template'!$V$48:$V$49</c:f>
              <c:numCache>
                <c:formatCode>0.000</c:formatCode>
                <c:ptCount val="2"/>
                <c:pt idx="0">
                  <c:v>-3.4816890198405932E-4</c:v>
                </c:pt>
                <c:pt idx="1">
                  <c:v>8.0216312583758214</c:v>
                </c:pt>
              </c:numCache>
            </c:numRef>
          </c:yVal>
          <c:smooth val="0"/>
          <c:extLst>
            <c:ext xmlns:c16="http://schemas.microsoft.com/office/drawing/2014/chart" uri="{C3380CC4-5D6E-409C-BE32-E72D297353CC}">
              <c16:uniqueId val="{00000006-1FE4-41ED-88B8-A56740342EB7}"/>
            </c:ext>
          </c:extLst>
        </c:ser>
        <c:ser>
          <c:idx val="3"/>
          <c:order val="3"/>
          <c:tx>
            <c:v>Linear, 1/x2</c:v>
          </c:tx>
          <c:spPr>
            <a:ln w="25400" cap="rnd">
              <a:solidFill>
                <a:srgbClr val="00B050"/>
              </a:solidFill>
              <a:prstDash val="lgDashDot"/>
              <a:round/>
            </a:ln>
            <a:effectLst/>
          </c:spPr>
          <c:marker>
            <c:symbol val="none"/>
          </c:marker>
          <c:xVal>
            <c:numRef>
              <c:f>'ISTD Template'!$T$48:$T$49</c:f>
              <c:numCache>
                <c:formatCode>0.000</c:formatCode>
                <c:ptCount val="2"/>
                <c:pt idx="0">
                  <c:v>0</c:v>
                </c:pt>
                <c:pt idx="1">
                  <c:v>12.5</c:v>
                </c:pt>
              </c:numCache>
            </c:numRef>
          </c:xVal>
          <c:yVal>
            <c:numRef>
              <c:f>'ISTD Template'!$W$48:$W$49</c:f>
              <c:numCache>
                <c:formatCode>0.000</c:formatCode>
                <c:ptCount val="2"/>
                <c:pt idx="0">
                  <c:v>7.927367945182659E-4</c:v>
                </c:pt>
                <c:pt idx="1">
                  <c:v>7.8412065300214504</c:v>
                </c:pt>
              </c:numCache>
            </c:numRef>
          </c:yVal>
          <c:smooth val="0"/>
          <c:extLst>
            <c:ext xmlns:c16="http://schemas.microsoft.com/office/drawing/2014/chart" uri="{C3380CC4-5D6E-409C-BE32-E72D297353CC}">
              <c16:uniqueId val="{00000007-1FE4-41ED-88B8-A56740342EB7}"/>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Ratio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r>
                  <a:rPr lang="en-US" baseline="0"/>
                  <a:t> Ratio</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Force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9710808876163209E-2"/>
          <c:y val="0.1747467608951708"/>
          <c:w val="0.75907635409210217"/>
          <c:h val="0.67826493419771283"/>
        </c:manualLayout>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'ISTD Template'!$F$19:$F$28</c:f>
              <c:numCache>
                <c:formatCode>General</c:formatCode>
                <c:ptCount val="10"/>
                <c:pt idx="0">
                  <c:v>1.2500000000000001E-2</c:v>
                </c:pt>
                <c:pt idx="1">
                  <c:v>2.5000000000000001E-2</c:v>
                </c:pt>
                <c:pt idx="2">
                  <c:v>0.25</c:v>
                </c:pt>
                <c:pt idx="3">
                  <c:v>0.625</c:v>
                </c:pt>
                <c:pt idx="4">
                  <c:v>1.25</c:v>
                </c:pt>
                <c:pt idx="5">
                  <c:v>2.5</c:v>
                </c:pt>
                <c:pt idx="6">
                  <c:v>5</c:v>
                </c:pt>
                <c:pt idx="7">
                  <c:v>7.5</c:v>
                </c:pt>
                <c:pt idx="8">
                  <c:v>10</c:v>
                </c:pt>
                <c:pt idx="9">
                  <c:v>12.5</c:v>
                </c:pt>
              </c:numCache>
            </c:numRef>
          </c:xVal>
          <c:yVal>
            <c:numRef>
              <c:f>'ISTD Template'!$E$19:$E$28</c:f>
              <c:numCache>
                <c:formatCode>General</c:formatCode>
                <c:ptCount val="10"/>
                <c:pt idx="0">
                  <c:v>9.0086981143762228E-3</c:v>
                </c:pt>
                <c:pt idx="1">
                  <c:v>1.5099161910978565E-2</c:v>
                </c:pt>
                <c:pt idx="2">
                  <c:v>0.14388245544424855</c:v>
                </c:pt>
                <c:pt idx="3">
                  <c:v>0.38698575486905623</c:v>
                </c:pt>
                <c:pt idx="4">
                  <c:v>0.81560548840441982</c:v>
                </c:pt>
                <c:pt idx="5">
                  <c:v>1.5957678107891615</c:v>
                </c:pt>
                <c:pt idx="6">
                  <c:v>3.1681739553273918</c:v>
                </c:pt>
                <c:pt idx="7">
                  <c:v>4.7775586173458855</c:v>
                </c:pt>
                <c:pt idx="8">
                  <c:v>6.469967705897794</c:v>
                </c:pt>
                <c:pt idx="9">
                  <c:v>8.0682093856293271</c:v>
                </c:pt>
              </c:numCache>
            </c:numRef>
          </c:yVal>
          <c:smooth val="0"/>
          <c:extLst>
            <c:ext xmlns:c16="http://schemas.microsoft.com/office/drawing/2014/chart" uri="{C3380CC4-5D6E-409C-BE32-E72D297353CC}">
              <c16:uniqueId val="{00000000-B442-4EF0-A3A7-0E33F05EADE0}"/>
            </c:ext>
          </c:extLst>
        </c:ser>
        <c:ser>
          <c:idx val="1"/>
          <c:order val="1"/>
          <c:tx>
            <c:v>Linear, equal</c:v>
          </c:tx>
          <c:spPr>
            <a:ln w="25400" cap="rnd">
              <a:solidFill>
                <a:schemeClr val="accent1"/>
              </a:solidFill>
              <a:prstDash val="sysDot"/>
              <a:round/>
            </a:ln>
            <a:effectLst/>
          </c:spPr>
          <c:marker>
            <c:symbol val="none"/>
          </c:marker>
          <c:xVal>
            <c:numRef>
              <c:f>'ISTD Template'!$T$48:$T$49</c:f>
              <c:numCache>
                <c:formatCode>0.000</c:formatCode>
                <c:ptCount val="2"/>
                <c:pt idx="0">
                  <c:v>0</c:v>
                </c:pt>
                <c:pt idx="1">
                  <c:v>12.5</c:v>
                </c:pt>
              </c:numCache>
            </c:numRef>
          </c:xVal>
          <c:yVal>
            <c:numRef>
              <c:f>'ISTD Template'!$X$48:$X$49</c:f>
              <c:numCache>
                <c:formatCode>0.000</c:formatCode>
                <c:ptCount val="2"/>
                <c:pt idx="0">
                  <c:v>0</c:v>
                </c:pt>
                <c:pt idx="1">
                  <c:v>8.0441630154745027</c:v>
                </c:pt>
              </c:numCache>
            </c:numRef>
          </c:yVal>
          <c:smooth val="0"/>
          <c:extLst>
            <c:ext xmlns:c16="http://schemas.microsoft.com/office/drawing/2014/chart" uri="{C3380CC4-5D6E-409C-BE32-E72D297353CC}">
              <c16:uniqueId val="{00000001-B442-4EF0-A3A7-0E33F05EADE0}"/>
            </c:ext>
          </c:extLst>
        </c:ser>
        <c:ser>
          <c:idx val="2"/>
          <c:order val="2"/>
          <c:tx>
            <c:v>Linear, 1/x</c:v>
          </c:tx>
          <c:spPr>
            <a:ln w="25400" cap="rnd">
              <a:solidFill>
                <a:srgbClr val="FF0000"/>
              </a:solidFill>
              <a:prstDash val="dash"/>
              <a:round/>
            </a:ln>
            <a:effectLst/>
          </c:spPr>
          <c:marker>
            <c:symbol val="none"/>
          </c:marker>
          <c:xVal>
            <c:numRef>
              <c:f>'ISTD Template'!$T$48:$T$49</c:f>
              <c:numCache>
                <c:formatCode>0.000</c:formatCode>
                <c:ptCount val="2"/>
                <c:pt idx="0">
                  <c:v>0</c:v>
                </c:pt>
                <c:pt idx="1">
                  <c:v>12.5</c:v>
                </c:pt>
              </c:numCache>
            </c:numRef>
          </c:xVal>
          <c:yVal>
            <c:numRef>
              <c:f>'ISTD Template'!$Y$48:$Y$49</c:f>
              <c:numCache>
                <c:formatCode>0.000</c:formatCode>
                <c:ptCount val="2"/>
                <c:pt idx="0">
                  <c:v>0</c:v>
                </c:pt>
                <c:pt idx="1">
                  <c:v>8.0208821411070392</c:v>
                </c:pt>
              </c:numCache>
            </c:numRef>
          </c:yVal>
          <c:smooth val="0"/>
          <c:extLst>
            <c:ext xmlns:c16="http://schemas.microsoft.com/office/drawing/2014/chart" uri="{C3380CC4-5D6E-409C-BE32-E72D297353CC}">
              <c16:uniqueId val="{00000002-B442-4EF0-A3A7-0E33F05EADE0}"/>
            </c:ext>
          </c:extLst>
        </c:ser>
        <c:ser>
          <c:idx val="3"/>
          <c:order val="3"/>
          <c:tx>
            <c:v>Linear, 1/x2, Average RF</c:v>
          </c:tx>
          <c:spPr>
            <a:ln w="25400" cap="rnd">
              <a:solidFill>
                <a:srgbClr val="00B050"/>
              </a:solidFill>
              <a:prstDash val="lgDashDot"/>
              <a:round/>
            </a:ln>
            <a:effectLst/>
          </c:spPr>
          <c:marker>
            <c:symbol val="none"/>
          </c:marker>
          <c:xVal>
            <c:numRef>
              <c:f>'ISTD Template'!$T$48:$T$49</c:f>
              <c:numCache>
                <c:formatCode>0.000</c:formatCode>
                <c:ptCount val="2"/>
                <c:pt idx="0">
                  <c:v>0</c:v>
                </c:pt>
                <c:pt idx="1">
                  <c:v>12.5</c:v>
                </c:pt>
              </c:numCache>
            </c:numRef>
          </c:xVal>
          <c:yVal>
            <c:numRef>
              <c:f>'ISTD Template'!$Z$48:$Z$49</c:f>
              <c:numCache>
                <c:formatCode>0.000</c:formatCode>
                <c:ptCount val="2"/>
                <c:pt idx="0">
                  <c:v>0</c:v>
                </c:pt>
                <c:pt idx="1">
                  <c:v>7.9665712479345592</c:v>
                </c:pt>
              </c:numCache>
            </c:numRef>
          </c:yVal>
          <c:smooth val="0"/>
          <c:extLst>
            <c:ext xmlns:c16="http://schemas.microsoft.com/office/drawing/2014/chart" uri="{C3380CC4-5D6E-409C-BE32-E72D297353CC}">
              <c16:uniqueId val="{00000003-B442-4EF0-A3A7-0E33F05EADE0}"/>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Ratio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 Ratio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layout>
        <c:manualLayout>
          <c:xMode val="edge"/>
          <c:yMode val="edge"/>
          <c:x val="0.83600703889286565"/>
          <c:y val="0.1224132142492789"/>
          <c:w val="0.15490205201622526"/>
          <c:h val="0.79800042662511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Quadratic, Ignore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'ISTD Template'!$F$19:$F$28</c:f>
              <c:numCache>
                <c:formatCode>General</c:formatCode>
                <c:ptCount val="10"/>
                <c:pt idx="0">
                  <c:v>1.2500000000000001E-2</c:v>
                </c:pt>
                <c:pt idx="1">
                  <c:v>2.5000000000000001E-2</c:v>
                </c:pt>
                <c:pt idx="2">
                  <c:v>0.25</c:v>
                </c:pt>
                <c:pt idx="3">
                  <c:v>0.625</c:v>
                </c:pt>
                <c:pt idx="4">
                  <c:v>1.25</c:v>
                </c:pt>
                <c:pt idx="5">
                  <c:v>2.5</c:v>
                </c:pt>
                <c:pt idx="6">
                  <c:v>5</c:v>
                </c:pt>
                <c:pt idx="7">
                  <c:v>7.5</c:v>
                </c:pt>
                <c:pt idx="8">
                  <c:v>10</c:v>
                </c:pt>
                <c:pt idx="9">
                  <c:v>12.5</c:v>
                </c:pt>
              </c:numCache>
            </c:numRef>
          </c:xVal>
          <c:yVal>
            <c:numRef>
              <c:f>'ISTD Template'!$E$19:$E$28</c:f>
              <c:numCache>
                <c:formatCode>General</c:formatCode>
                <c:ptCount val="10"/>
                <c:pt idx="0">
                  <c:v>9.0086981143762228E-3</c:v>
                </c:pt>
                <c:pt idx="1">
                  <c:v>1.5099161910978565E-2</c:v>
                </c:pt>
                <c:pt idx="2">
                  <c:v>0.14388245544424855</c:v>
                </c:pt>
                <c:pt idx="3">
                  <c:v>0.38698575486905623</c:v>
                </c:pt>
                <c:pt idx="4">
                  <c:v>0.81560548840441982</c:v>
                </c:pt>
                <c:pt idx="5">
                  <c:v>1.5957678107891615</c:v>
                </c:pt>
                <c:pt idx="6">
                  <c:v>3.1681739553273918</c:v>
                </c:pt>
                <c:pt idx="7">
                  <c:v>4.7775586173458855</c:v>
                </c:pt>
                <c:pt idx="8">
                  <c:v>6.469967705897794</c:v>
                </c:pt>
                <c:pt idx="9">
                  <c:v>8.0682093856293271</c:v>
                </c:pt>
              </c:numCache>
            </c:numRef>
          </c:yVal>
          <c:smooth val="0"/>
          <c:extLst>
            <c:ext xmlns:c16="http://schemas.microsoft.com/office/drawing/2014/chart" uri="{C3380CC4-5D6E-409C-BE32-E72D297353CC}">
              <c16:uniqueId val="{00000000-EE94-4479-AF4D-313D3CD319DC}"/>
            </c:ext>
          </c:extLst>
        </c:ser>
        <c:ser>
          <c:idx val="1"/>
          <c:order val="1"/>
          <c:tx>
            <c:v>Quadratic, equal</c:v>
          </c:tx>
          <c:spPr>
            <a:ln w="25400" cap="rnd">
              <a:noFill/>
              <a:round/>
            </a:ln>
            <a:effectLst/>
          </c:spPr>
          <c:marker>
            <c:symbol val="none"/>
          </c:marker>
          <c:trendline>
            <c:spPr>
              <a:ln w="19050" cap="rnd">
                <a:solidFill>
                  <a:schemeClr val="accent1"/>
                </a:solidFill>
                <a:prstDash val="sysDot"/>
              </a:ln>
              <a:effectLst/>
            </c:spPr>
            <c:trendlineType val="poly"/>
            <c:order val="2"/>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Template'!$AM$78:$AM$128</c:f>
              <c:numCache>
                <c:formatCode>0.0000</c:formatCode>
                <c:ptCount val="51"/>
                <c:pt idx="0">
                  <c:v>1.2098674382887697E-4</c:v>
                </c:pt>
                <c:pt idx="1">
                  <c:v>2.8628866793174576E-3</c:v>
                </c:pt>
                <c:pt idx="2">
                  <c:v>3.3467564416438706E-3</c:v>
                </c:pt>
                <c:pt idx="3">
                  <c:v>3.9160169320242716E-3</c:v>
                </c:pt>
                <c:pt idx="4">
                  <c:v>4.5857378500731511E-3</c:v>
                </c:pt>
                <c:pt idx="5">
                  <c:v>5.373648541302887E-3</c:v>
                </c:pt>
                <c:pt idx="6">
                  <c:v>6.3006074566863655E-3</c:v>
                </c:pt>
                <c:pt idx="7">
                  <c:v>7.3911545003839639E-3</c:v>
                </c:pt>
                <c:pt idx="8">
                  <c:v>8.6741609092274279E-3</c:v>
                </c:pt>
                <c:pt idx="9">
                  <c:v>1.0183593897965467E-2</c:v>
                </c:pt>
                <c:pt idx="10">
                  <c:v>1.1959416354219654E-2</c:v>
                </c:pt>
                <c:pt idx="11">
                  <c:v>1.4048645458590385E-2</c:v>
                </c:pt>
                <c:pt idx="12">
                  <c:v>1.6506598335234032E-2</c:v>
                </c:pt>
                <c:pt idx="13">
                  <c:v>1.9398357820927348E-2</c:v>
                </c:pt>
                <c:pt idx="14">
                  <c:v>2.2800497311436761E-2</c:v>
                </c:pt>
                <c:pt idx="15">
                  <c:v>2.6803110563026804E-2</c:v>
                </c:pt>
                <c:pt idx="16">
                  <c:v>3.1512200483834345E-2</c:v>
                </c:pt>
                <c:pt idx="17">
                  <c:v>3.7052490569533199E-2</c:v>
                </c:pt>
                <c:pt idx="18">
                  <c:v>4.3570733987329108E-2</c:v>
                </c:pt>
                <c:pt idx="19">
                  <c:v>5.1239608709552138E-2</c:v>
                </c:pt>
                <c:pt idx="20">
                  <c:v>6.0262302921479341E-2</c:v>
                </c:pt>
                <c:pt idx="21">
                  <c:v>7.0877913629450034E-2</c:v>
                </c:pt>
                <c:pt idx="22">
                  <c:v>8.3367803515640493E-2</c:v>
                </c:pt>
                <c:pt idx="23">
                  <c:v>9.8063087273936908E-2</c:v>
                </c:pt>
                <c:pt idx="24">
                  <c:v>0.1153534496980862</c:v>
                </c:pt>
                <c:pt idx="25">
                  <c:v>0.13569753462164136</c:v>
                </c:pt>
                <c:pt idx="26">
                  <c:v>0.1596351875720036</c:v>
                </c:pt>
                <c:pt idx="27">
                  <c:v>0.18780188708902293</c:v>
                </c:pt>
                <c:pt idx="28">
                  <c:v>0.2209457617727609</c:v>
                </c:pt>
                <c:pt idx="29">
                  <c:v>0.25994766435474126</c:v>
                </c:pt>
                <c:pt idx="30">
                  <c:v>0.30584486301368879</c:v>
                </c:pt>
                <c:pt idx="31">
                  <c:v>0.35985901698757788</c:v>
                </c:pt>
                <c:pt idx="32">
                  <c:v>0.42342923227761337</c:v>
                </c:pt>
                <c:pt idx="33">
                  <c:v>0.49825114893902855</c:v>
                </c:pt>
                <c:pt idx="34">
                  <c:v>0.58632320049211639</c:v>
                </c:pt>
                <c:pt idx="35">
                  <c:v>0.6900014164999575</c:v>
                </c:pt>
                <c:pt idx="36">
                  <c:v>0.81206442178266414</c:v>
                </c:pt>
                <c:pt idx="37">
                  <c:v>0.95579063354609184</c:v>
                </c:pt>
                <c:pt idx="38">
                  <c:v>1.125050088405092</c:v>
                </c:pt>
                <c:pt idx="39">
                  <c:v>1.3244138677697985</c:v>
                </c:pt>
                <c:pt idx="40">
                  <c:v>1.559284762444336</c:v>
                </c:pt>
                <c:pt idx="41">
                  <c:v>1.8360536653728992</c:v>
                </c:pt>
                <c:pt idx="42">
                  <c:v>2.1622872581766899</c:v>
                </c:pt>
                <c:pt idx="43">
                  <c:v>2.5469539331295059</c:v>
                </c:pt>
                <c:pt idx="44">
                  <c:v>3.0006966623125093</c:v>
                </c:pt>
                <c:pt idx="45">
                  <c:v>3.5361638175129282</c:v>
                </c:pt>
                <c:pt idx="46">
                  <c:v>4.1684119304698264</c:v>
                </c:pt>
                <c:pt idx="47">
                  <c:v>4.915398297128573</c:v>
                </c:pt>
                <c:pt idx="48">
                  <c:v>5.7985864894574677</c:v>
                </c:pt>
                <c:pt idx="49">
                  <c:v>6.8436946771691538</c:v>
                </c:pt>
                <c:pt idx="50">
                  <c:v>8.0816257707538988</c:v>
                </c:pt>
              </c:numCache>
            </c:numRef>
          </c:yVal>
          <c:smooth val="0"/>
          <c:extLst>
            <c:ext xmlns:c16="http://schemas.microsoft.com/office/drawing/2014/chart" uri="{C3380CC4-5D6E-409C-BE32-E72D297353CC}">
              <c16:uniqueId val="{00000001-EE94-4479-AF4D-313D3CD319DC}"/>
            </c:ext>
          </c:extLst>
        </c:ser>
        <c:ser>
          <c:idx val="2"/>
          <c:order val="2"/>
          <c:tx>
            <c:v>Quadratic, 1/x</c:v>
          </c:tx>
          <c:spPr>
            <a:ln w="25400" cap="rnd">
              <a:noFill/>
              <a:round/>
            </a:ln>
            <a:effectLst/>
          </c:spPr>
          <c:marker>
            <c:symbol val="none"/>
          </c:marker>
          <c:trendline>
            <c:spPr>
              <a:ln w="19050" cap="rnd">
                <a:solidFill>
                  <a:srgbClr val="FF0000"/>
                </a:solidFill>
                <a:prstDash val="dash"/>
              </a:ln>
              <a:effectLst/>
            </c:spPr>
            <c:trendlineType val="poly"/>
            <c:order val="2"/>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Template'!$AN$78:$AN$128</c:f>
              <c:numCache>
                <c:formatCode>0.0000</c:formatCode>
                <c:ptCount val="51"/>
                <c:pt idx="0">
                  <c:v>1.4394184933166909E-4</c:v>
                </c:pt>
                <c:pt idx="1">
                  <c:v>2.8857345213405389E-3</c:v>
                </c:pt>
                <c:pt idx="2">
                  <c:v>3.369585363324996E-3</c:v>
                </c:pt>
                <c:pt idx="3">
                  <c:v>3.9388235977471167E-3</c:v>
                </c:pt>
                <c:pt idx="4">
                  <c:v>4.6085183368382264E-3</c:v>
                </c:pt>
                <c:pt idx="5">
                  <c:v>5.3963982355537156E-3</c:v>
                </c:pt>
                <c:pt idx="6">
                  <c:v>6.3233209331136509E-3</c:v>
                </c:pt>
                <c:pt idx="7">
                  <c:v>7.413825379598506E-3</c:v>
                </c:pt>
                <c:pt idx="8">
                  <c:v>8.696781690671165E-3</c:v>
                </c:pt>
                <c:pt idx="9">
                  <c:v>1.0206155763827126E-2</c:v>
                </c:pt>
                <c:pt idx="10">
                  <c:v>1.1981908939426694E-2</c:v>
                </c:pt>
                <c:pt idx="11">
                  <c:v>1.4071056581151691E-2</c:v>
                </c:pt>
                <c:pt idx="12">
                  <c:v>1.6528913680297613E-2</c:v>
                </c:pt>
                <c:pt idx="13">
                  <c:v>1.9420560570884971E-2</c:v>
                </c:pt>
                <c:pt idx="14">
                  <c:v>2.2822567713246391E-2</c:v>
                </c:pt>
                <c:pt idx="15">
                  <c:v>2.6825025422631234E-2</c:v>
                </c:pt>
                <c:pt idx="16">
                  <c:v>3.1533932576136223E-2</c:v>
                </c:pt>
                <c:pt idx="17">
                  <c:v>3.7074007950859203E-2</c:v>
                </c:pt>
                <c:pt idx="18">
                  <c:v>4.3591999195714708E-2</c:v>
                </c:pt>
                <c:pt idx="19">
                  <c:v>5.1260577836565221E-2</c:v>
                </c:pt>
                <c:pt idx="20">
                  <c:v>6.0282924537777387E-2</c:v>
                </c:pt>
                <c:pt idx="21">
                  <c:v>7.0898127544991862E-2</c:v>
                </c:pt>
                <c:pt idx="22">
                  <c:v>8.3387539354692897E-2</c:v>
                </c:pt>
                <c:pt idx="23">
                  <c:v>9.8082262845090362E-2</c:v>
                </c:pt>
                <c:pt idx="24">
                  <c:v>0.11537196914095689</c:v>
                </c:pt>
                <c:pt idx="25">
                  <c:v>0.13571528631555915</c:v>
                </c:pt>
                <c:pt idx="26">
                  <c:v>0.15965204179888182</c:v>
                </c:pt>
                <c:pt idx="27">
                  <c:v>0.18781769345436344</c:v>
                </c:pt>
                <c:pt idx="28">
                  <c:v>0.22096034640762566</c:v>
                </c:pt>
                <c:pt idx="29">
                  <c:v>0.25996082695071254</c:v>
                </c:pt>
                <c:pt idx="30">
                  <c:v>0.30585637378684849</c:v>
                </c:pt>
                <c:pt idx="31">
                  <c:v>0.35986861373268486</c:v>
                </c:pt>
                <c:pt idx="32">
                  <c:v>0.42343661776882036</c:v>
                </c:pt>
                <c:pt idx="33">
                  <c:v>0.49825598907105817</c:v>
                </c:pt>
                <c:pt idx="34">
                  <c:v>0.58632512375313994</c:v>
                </c:pt>
                <c:pt idx="35">
                  <c:v>0.69000001564865932</c:v>
                </c:pt>
                <c:pt idx="36">
                  <c:v>0.81205925900078191</c:v>
                </c:pt>
                <c:pt idx="37">
                  <c:v>0.95578125090095445</c:v>
                </c:pt>
                <c:pt idx="38">
                  <c:v>1.1250360262494565</c:v>
                </c:pt>
                <c:pt idx="39">
                  <c:v>1.3243946948191236</c:v>
                </c:pt>
                <c:pt idx="40">
                  <c:v>1.5592601228301954</c:v>
                </c:pt>
                <c:pt idx="41">
                  <c:v>1.8360233501499486</c:v>
                </c:pt>
                <c:pt idx="42">
                  <c:v>2.162251311801469</c:v>
                </c:pt>
                <c:pt idx="43">
                  <c:v>2.5469128096679663</c:v>
                </c:pt>
                <c:pt idx="44">
                  <c:v>3.0006514520348242</c:v>
                </c:pt>
                <c:pt idx="45">
                  <c:v>3.5361165727437784</c:v>
                </c:pt>
                <c:pt idx="46">
                  <c:v>4.1683661309737365</c:v>
                </c:pt>
                <c:pt idx="47">
                  <c:v>4.9153595111612471</c:v>
                </c:pt>
                <c:pt idx="48">
                  <c:v>5.7985633086208868</c:v>
                </c:pt>
                <c:pt idx="49">
                  <c:v>6.8437000337465124</c:v>
                </c:pt>
                <c:pt idx="50">
                  <c:v>8.0816787885609322</c:v>
                </c:pt>
              </c:numCache>
            </c:numRef>
          </c:yVal>
          <c:smooth val="0"/>
          <c:extLst>
            <c:ext xmlns:c16="http://schemas.microsoft.com/office/drawing/2014/chart" uri="{C3380CC4-5D6E-409C-BE32-E72D297353CC}">
              <c16:uniqueId val="{00000002-EE94-4479-AF4D-313D3CD319DC}"/>
            </c:ext>
          </c:extLst>
        </c:ser>
        <c:ser>
          <c:idx val="3"/>
          <c:order val="3"/>
          <c:tx>
            <c:v>Quadratic, 1/x2</c:v>
          </c:tx>
          <c:spPr>
            <a:ln w="25400" cap="rnd">
              <a:noFill/>
              <a:round/>
            </a:ln>
            <a:effectLst/>
          </c:spPr>
          <c:marker>
            <c:symbol val="none"/>
          </c:marker>
          <c:trendline>
            <c:spPr>
              <a:ln w="19050" cap="rnd">
                <a:solidFill>
                  <a:srgbClr val="00B050"/>
                </a:solidFill>
                <a:prstDash val="lgDashDot"/>
              </a:ln>
              <a:effectLst/>
            </c:spPr>
            <c:trendlineType val="poly"/>
            <c:order val="2"/>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Template'!$AO$78:$AO$128</c:f>
              <c:numCache>
                <c:formatCode>0.0000</c:formatCode>
                <c:ptCount val="51"/>
                <c:pt idx="0">
                  <c:v>1.0836234373555863E-3</c:v>
                </c:pt>
                <c:pt idx="1">
                  <c:v>3.7308529470985478E-3</c:v>
                </c:pt>
                <c:pt idx="2">
                  <c:v>4.1980258654356808E-3</c:v>
                </c:pt>
                <c:pt idx="3">
                  <c:v>4.7476467362165447E-3</c:v>
                </c:pt>
                <c:pt idx="4">
                  <c:v>5.3942673769098518E-3</c:v>
                </c:pt>
                <c:pt idx="5">
                  <c:v>6.1550084096138793E-3</c:v>
                </c:pt>
                <c:pt idx="6">
                  <c:v>7.0500129009369418E-3</c:v>
                </c:pt>
                <c:pt idx="7">
                  <c:v>8.1029801794250157E-3</c:v>
                </c:pt>
                <c:pt idx="8">
                  <c:v>9.3417940269307116E-3</c:v>
                </c:pt>
                <c:pt idx="9">
                  <c:v>1.0799261963775212E-2</c:v>
                </c:pt>
                <c:pt idx="10">
                  <c:v>1.2513985323322999E-2</c:v>
                </c:pt>
                <c:pt idx="11">
                  <c:v>1.4531383322174036E-2</c:v>
                </c:pt>
                <c:pt idx="12">
                  <c:v>1.6904898475677756E-2</c:v>
                </c:pt>
                <c:pt idx="13">
                  <c:v>1.9697415601724659E-2</c:v>
                </c:pt>
                <c:pt idx="14">
                  <c:v>2.298293243820753E-2</c:v>
                </c:pt>
                <c:pt idx="15">
                  <c:v>2.6848526737938708E-2</c:v>
                </c:pt>
                <c:pt idx="16">
                  <c:v>3.1396672799154916E-2</c:v>
                </c:pt>
                <c:pt idx="17">
                  <c:v>3.6747969980561491E-2</c:v>
                </c:pt>
                <c:pt idx="18">
                  <c:v>4.3044357127389292E-2</c:v>
                </c:pt>
                <c:pt idx="19">
                  <c:v>5.0452900350642142E-2</c:v>
                </c:pt>
                <c:pt idx="20">
                  <c:v>5.9170257683004927E-2</c:v>
                </c:pt>
                <c:pt idx="21">
                  <c:v>6.9427943303827427E-2</c:v>
                </c:pt>
                <c:pt idx="22">
                  <c:v>8.149853692301022E-2</c:v>
                </c:pt>
                <c:pt idx="23">
                  <c:v>9.5703011330243934E-2</c:v>
                </c:pt>
                <c:pt idx="24">
                  <c:v>0.11241938403318263</c:v>
                </c:pt>
                <c:pt idx="25">
                  <c:v>0.13209293855080917</c:v>
                </c:pt>
                <c:pt idx="26">
                  <c:v>0.15524830883540766</c:v>
                </c:pt>
                <c:pt idx="27">
                  <c:v>0.18250377841392104</c:v>
                </c:pt>
                <c:pt idx="28">
                  <c:v>0.21458821664329433</c:v>
                </c:pt>
                <c:pt idx="29">
                  <c:v>0.25236116113696599</c:v>
                </c:pt>
                <c:pt idx="30">
                  <c:v>0.29683666203161346</c:v>
                </c:pt>
                <c:pt idx="31">
                  <c:v>0.3492116356333419</c:v>
                </c:pt>
                <c:pt idx="32">
                  <c:v>0.41089963904318599</c:v>
                </c:pt>
                <c:pt idx="33">
                  <c:v>0.48357118271955707</c:v>
                </c:pt>
                <c:pt idx="34">
                  <c:v>0.56920195661941364</c:v>
                </c:pt>
                <c:pt idx="35">
                  <c:v>0.67013067354374256</c:v>
                </c:pt>
                <c:pt idx="36">
                  <c:v>0.78912865190914117</c:v>
                </c:pt>
                <c:pt idx="37">
                  <c:v>0.92948379793846847</c:v>
                </c:pt>
                <c:pt idx="38">
                  <c:v>1.0951023426414501</c:v>
                </c:pt>
                <c:pt idx="39">
                  <c:v>1.2906325938380485</c:v>
                </c:pt>
                <c:pt idx="40">
                  <c:v>1.5216161481692834</c:v>
                </c:pt>
                <c:pt idx="41">
                  <c:v>1.7946735680581798</c:v>
                </c:pt>
                <c:pt idx="42">
                  <c:v>2.1177335940204092</c:v>
                </c:pt>
                <c:pt idx="43">
                  <c:v>2.5003177111573276</c:v>
                </c:pt>
                <c:pt idx="44">
                  <c:v>2.9538955629555361</c:v>
                </c:pt>
                <c:pt idx="45">
                  <c:v>3.4923316383730234</c:v>
                </c:pt>
                <c:pt idx="46">
                  <c:v>4.1324503060641122</c:v>
                </c:pt>
                <c:pt idx="47">
                  <c:v>4.8947552594966366</c:v>
                </c:pt>
                <c:pt idx="48">
                  <c:v>5.8043516308893626</c:v>
                </c:pt>
                <c:pt idx="49">
                  <c:v>6.8921356171829284</c:v>
                </c:pt>
                <c:pt idx="50">
                  <c:v>8.1963390725933198</c:v>
                </c:pt>
              </c:numCache>
            </c:numRef>
          </c:yVal>
          <c:smooth val="0"/>
          <c:extLst>
            <c:ext xmlns:c16="http://schemas.microsoft.com/office/drawing/2014/chart" uri="{C3380CC4-5D6E-409C-BE32-E72D297353CC}">
              <c16:uniqueId val="{00000003-EE94-4479-AF4D-313D3CD319DC}"/>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a:t>
                </a:r>
                <a:r>
                  <a:rPr lang="en-US" baseline="0"/>
                  <a:t> Ratio</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r>
                  <a:rPr lang="en-US" baseline="0"/>
                  <a:t> Ratio</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Quadratic, Force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'ISTD Template'!$F$19:$F$28</c:f>
              <c:numCache>
                <c:formatCode>General</c:formatCode>
                <c:ptCount val="10"/>
                <c:pt idx="0">
                  <c:v>1.2500000000000001E-2</c:v>
                </c:pt>
                <c:pt idx="1">
                  <c:v>2.5000000000000001E-2</c:v>
                </c:pt>
                <c:pt idx="2">
                  <c:v>0.25</c:v>
                </c:pt>
                <c:pt idx="3">
                  <c:v>0.625</c:v>
                </c:pt>
                <c:pt idx="4">
                  <c:v>1.25</c:v>
                </c:pt>
                <c:pt idx="5">
                  <c:v>2.5</c:v>
                </c:pt>
                <c:pt idx="6">
                  <c:v>5</c:v>
                </c:pt>
                <c:pt idx="7">
                  <c:v>7.5</c:v>
                </c:pt>
                <c:pt idx="8">
                  <c:v>10</c:v>
                </c:pt>
                <c:pt idx="9">
                  <c:v>12.5</c:v>
                </c:pt>
              </c:numCache>
            </c:numRef>
          </c:xVal>
          <c:yVal>
            <c:numRef>
              <c:f>'ISTD Template'!$E$19:$E$28</c:f>
              <c:numCache>
                <c:formatCode>General</c:formatCode>
                <c:ptCount val="10"/>
                <c:pt idx="0">
                  <c:v>9.0086981143762228E-3</c:v>
                </c:pt>
                <c:pt idx="1">
                  <c:v>1.5099161910978565E-2</c:v>
                </c:pt>
                <c:pt idx="2">
                  <c:v>0.14388245544424855</c:v>
                </c:pt>
                <c:pt idx="3">
                  <c:v>0.38698575486905623</c:v>
                </c:pt>
                <c:pt idx="4">
                  <c:v>0.81560548840441982</c:v>
                </c:pt>
                <c:pt idx="5">
                  <c:v>1.5957678107891615</c:v>
                </c:pt>
                <c:pt idx="6">
                  <c:v>3.1681739553273918</c:v>
                </c:pt>
                <c:pt idx="7">
                  <c:v>4.7775586173458855</c:v>
                </c:pt>
                <c:pt idx="8">
                  <c:v>6.469967705897794</c:v>
                </c:pt>
                <c:pt idx="9">
                  <c:v>8.0682093856293271</c:v>
                </c:pt>
              </c:numCache>
            </c:numRef>
          </c:yVal>
          <c:smooth val="0"/>
          <c:extLst>
            <c:ext xmlns:c16="http://schemas.microsoft.com/office/drawing/2014/chart" uri="{C3380CC4-5D6E-409C-BE32-E72D297353CC}">
              <c16:uniqueId val="{00000000-5439-4EA2-969A-9158FFF6DB61}"/>
            </c:ext>
          </c:extLst>
        </c:ser>
        <c:ser>
          <c:idx val="1"/>
          <c:order val="1"/>
          <c:tx>
            <c:v>Quadratic, equal</c:v>
          </c:tx>
          <c:spPr>
            <a:ln w="25400" cap="rnd">
              <a:noFill/>
              <a:round/>
            </a:ln>
            <a:effectLst/>
          </c:spPr>
          <c:marker>
            <c:symbol val="none"/>
          </c:marker>
          <c:trendline>
            <c:spPr>
              <a:ln w="19050" cap="rnd">
                <a:solidFill>
                  <a:schemeClr val="accent1"/>
                </a:solidFill>
                <a:prstDash val="sysDot"/>
              </a:ln>
              <a:effectLst/>
            </c:spPr>
            <c:trendlineType val="poly"/>
            <c:order val="2"/>
            <c:intercept val="0"/>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Template'!$AV$78:$AV$128</c:f>
              <c:numCache>
                <c:formatCode>0.0000</c:formatCode>
                <c:ptCount val="51"/>
                <c:pt idx="0">
                  <c:v>4.949461881950706E-103</c:v>
                </c:pt>
                <c:pt idx="1">
                  <c:v>2.7420862517185704E-3</c:v>
                </c:pt>
                <c:pt idx="2">
                  <c:v>3.2259888821958211E-3</c:v>
                </c:pt>
                <c:pt idx="3">
                  <c:v>3.7952880366934386E-3</c:v>
                </c:pt>
                <c:pt idx="4">
                  <c:v>4.4650544359936678E-3</c:v>
                </c:pt>
                <c:pt idx="5">
                  <c:v>5.2530186263490394E-3</c:v>
                </c:pt>
                <c:pt idx="6">
                  <c:v>6.180040470490855E-3</c:v>
                </c:pt>
                <c:pt idx="7">
                  <c:v>7.2706615322578154E-3</c:v>
                </c:pt>
                <c:pt idx="8">
                  <c:v>8.5537549993642322E-3</c:v>
                </c:pt>
                <c:pt idx="9">
                  <c:v>1.0063290379389278E-2</c:v>
                </c:pt>
                <c:pt idx="10">
                  <c:v>1.1839233254183443E-2</c:v>
                </c:pt>
                <c:pt idx="11">
                  <c:v>1.392860396957327E-2</c:v>
                </c:pt>
                <c:pt idx="12">
                  <c:v>1.638672336734464E-2</c:v>
                </c:pt>
                <c:pt idx="13">
                  <c:v>1.9278678649421819E-2</c:v>
                </c:pt>
                <c:pt idx="14">
                  <c:v>2.2681048335226824E-2</c:v>
                </c:pt>
                <c:pt idx="15">
                  <c:v>2.6683932192505366E-2</c:v>
                </c:pt>
                <c:pt idx="16">
                  <c:v>3.1393340179096868E-2</c:v>
                </c:pt>
                <c:pt idx="17">
                  <c:v>3.6934004053123491E-2</c:v>
                </c:pt>
                <c:pt idx="18">
                  <c:v>4.3452686658969786E-2</c:v>
                </c:pt>
                <c:pt idx="19">
                  <c:v>5.1122077293883982E-2</c:v>
                </c:pt>
                <c:pt idx="20">
                  <c:v>6.0145377383533927E-2</c:v>
                </c:pt>
                <c:pt idx="21">
                  <c:v>7.0761699396251751E-2</c:v>
                </c:pt>
                <c:pt idx="22">
                  <c:v>8.325242404571051E-2</c:v>
                </c:pt>
                <c:pt idx="23">
                  <c:v>9.7948687019137823E-2</c:v>
                </c:pt>
                <c:pt idx="24">
                  <c:v>0.11524019750357617</c:v>
                </c:pt>
                <c:pt idx="25">
                  <c:v>0.13558562760876969</c:v>
                </c:pt>
                <c:pt idx="26">
                  <c:v>0.15952485554441556</c:v>
                </c:pt>
                <c:pt idx="27">
                  <c:v>0.18769339749208017</c:v>
                </c:pt>
                <c:pt idx="28">
                  <c:v>0.22083942521779854</c:v>
                </c:pt>
                <c:pt idx="29">
                  <c:v>0.25984384068863509</c:v>
                </c:pt>
                <c:pt idx="30">
                  <c:v>0.30574396786497887</c:v>
                </c:pt>
                <c:pt idx="31">
                  <c:v>0.35976152864489186</c:v>
                </c:pt>
                <c:pt idx="32">
                  <c:v>0.42333569864296933</c:v>
                </c:pt>
                <c:pt idx="33">
                  <c:v>0.4981621941317767</c:v>
                </c:pt>
                <c:pt idx="34">
                  <c:v>0.58623953043639254</c:v>
                </c:pt>
                <c:pt idx="35">
                  <c:v>0.68992382247824247</c:v>
                </c:pt>
                <c:pt idx="36">
                  <c:v>0.81199378043662707</c:v>
                </c:pt>
                <c:pt idx="37">
                  <c:v>0.95572790109237327</c:v>
                </c:pt>
                <c:pt idx="38">
                  <c:v>1.1249962858231304</c:v>
                </c:pt>
                <c:pt idx="39">
                  <c:v>1.3243700522930983</c:v>
                </c:pt>
                <c:pt idx="40">
                  <c:v>1.5592519786814847</c:v>
                </c:pt>
                <c:pt idx="41">
                  <c:v>1.8360328665720114</c:v>
                </c:pt>
                <c:pt idx="42">
                  <c:v>2.1622791842100599</c:v>
                </c:pt>
                <c:pt idx="43">
                  <c:v>2.5469589262744683</c:v>
                </c:pt>
                <c:pt idx="44">
                  <c:v>3.0007143942300702</c:v>
                </c:pt>
                <c:pt idx="45">
                  <c:v>3.5361928901320034</c:v>
                </c:pt>
                <c:pt idx="46">
                  <c:v>4.1684492985996426</c:v>
                </c:pt>
                <c:pt idx="47">
                  <c:v>4.9154384399201039</c:v>
                </c:pt>
                <c:pt idx="48">
                  <c:v>5.79862022906529</c:v>
                </c:pt>
                <c:pt idx="49">
                  <c:v>6.8437075030084502</c:v>
                </c:pt>
                <c:pt idx="50">
                  <c:v>8.0815954722825136</c:v>
                </c:pt>
              </c:numCache>
            </c:numRef>
          </c:yVal>
          <c:smooth val="0"/>
          <c:extLst>
            <c:ext xmlns:c16="http://schemas.microsoft.com/office/drawing/2014/chart" uri="{C3380CC4-5D6E-409C-BE32-E72D297353CC}">
              <c16:uniqueId val="{00000002-5439-4EA2-969A-9158FFF6DB61}"/>
            </c:ext>
          </c:extLst>
        </c:ser>
        <c:ser>
          <c:idx val="2"/>
          <c:order val="2"/>
          <c:tx>
            <c:v>Quadratic, 1/x</c:v>
          </c:tx>
          <c:spPr>
            <a:ln w="25400" cap="rnd">
              <a:noFill/>
              <a:round/>
            </a:ln>
            <a:effectLst/>
          </c:spPr>
          <c:marker>
            <c:symbol val="none"/>
          </c:marker>
          <c:trendline>
            <c:spPr>
              <a:ln w="19050" cap="rnd">
                <a:solidFill>
                  <a:srgbClr val="FF0000"/>
                </a:solidFill>
                <a:prstDash val="dash"/>
              </a:ln>
              <a:effectLst/>
            </c:spPr>
            <c:trendlineType val="poly"/>
            <c:order val="2"/>
            <c:intercept val="0"/>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Template'!$AW$78:$AW$128</c:f>
              <c:numCache>
                <c:formatCode>0.0000</c:formatCode>
                <c:ptCount val="51"/>
                <c:pt idx="0">
                  <c:v>1.731743648187595E-101</c:v>
                </c:pt>
                <c:pt idx="1">
                  <c:v>2.7424652763510101E-3</c:v>
                </c:pt>
                <c:pt idx="2">
                  <c:v>3.2264347598730029E-3</c:v>
                </c:pt>
                <c:pt idx="3">
                  <c:v>3.7958125520851397E-3</c:v>
                </c:pt>
                <c:pt idx="4">
                  <c:v>4.4656714484524809E-3</c:v>
                </c:pt>
                <c:pt idx="5">
                  <c:v>5.253744434123974E-3</c:v>
                </c:pt>
                <c:pt idx="6">
                  <c:v>6.1808942384815272E-3</c:v>
                </c:pt>
                <c:pt idx="7">
                  <c:v>7.2716657942409587E-3</c:v>
                </c:pt>
                <c:pt idx="8">
                  <c:v>8.5549362474453567E-3</c:v>
                </c:pt>
                <c:pt idx="9">
                  <c:v>1.0064679755533263E-2</c:v>
                </c:pt>
                <c:pt idx="10">
                  <c:v>1.1840867361092121E-2</c:v>
                </c:pt>
                <c:pt idx="11">
                  <c:v>1.3930525820938892E-2</c:v>
                </c:pt>
                <c:pt idx="12">
                  <c:v>1.63889835006461E-2</c:v>
                </c:pt>
                <c:pt idx="13">
                  <c:v>1.9281336427970044E-2</c:v>
                </c:pt>
                <c:pt idx="14">
                  <c:v>2.2684173470118939E-2</c:v>
                </c:pt>
                <c:pt idx="15">
                  <c:v>2.6687606519506593E-2</c:v>
                </c:pt>
                <c:pt idx="16">
                  <c:v>3.1397659730193664E-2</c:v>
                </c:pt>
                <c:pt idx="17">
                  <c:v>3.6939081467491038E-2</c:v>
                </c:pt>
                <c:pt idx="18">
                  <c:v>4.3458653983205371E-2</c:v>
                </c:pt>
                <c:pt idx="19">
                  <c:v>5.1129089226296609E-2</c:v>
                </c:pt>
                <c:pt idx="20">
                  <c:v>6.0153615021609687E-2</c:v>
                </c:pt>
                <c:pt idx="21">
                  <c:v>7.0771374549455923E-2</c:v>
                </c:pt>
                <c:pt idx="22">
                  <c:v>8.3263784176527189E-2</c:v>
                </c:pt>
                <c:pt idx="23">
                  <c:v>9.7962020872189026E-2</c:v>
                </c:pt>
                <c:pt idx="24">
                  <c:v>0.11525584147362514</c:v>
                </c:pt>
                <c:pt idx="25">
                  <c:v>0.13560397288025483</c:v>
                </c:pt>
                <c:pt idx="26">
                  <c:v>0.15954635600337974</c:v>
                </c:pt>
                <c:pt idx="27">
                  <c:v>0.18771857835955189</c:v>
                </c:pt>
                <c:pt idx="28">
                  <c:v>0.22086889227277121</c:v>
                </c:pt>
                <c:pt idx="29">
                  <c:v>0.25987828982598143</c:v>
                </c:pt>
                <c:pt idx="30">
                  <c:v>0.30578419455092132</c:v>
                </c:pt>
                <c:pt idx="31">
                  <c:v>0.35980843656477496</c:v>
                </c:pt>
                <c:pt idx="32">
                  <c:v>0.42339030644768938</c:v>
                </c:pt>
                <c:pt idx="33">
                  <c:v>0.49822563863092456</c:v>
                </c:pt>
                <c:pt idx="34">
                  <c:v>0.58631306378903247</c:v>
                </c:pt>
                <c:pt idx="35">
                  <c:v>0.69000879980025076</c:v>
                </c:pt>
                <c:pt idx="36">
                  <c:v>0.81209163264296647</c:v>
                </c:pt>
                <c:pt idx="37">
                  <c:v>0.95584008553765776</c:v>
                </c:pt>
                <c:pt idx="38">
                  <c:v>1.1251242041359664</c:v>
                </c:pt>
                <c:pt idx="39">
                  <c:v>1.324514920360105</c:v>
                </c:pt>
                <c:pt idx="40">
                  <c:v>1.5594146275274556</c:v>
                </c:pt>
                <c:pt idx="41">
                  <c:v>1.8362134442122025</c:v>
                </c:pt>
                <c:pt idx="42">
                  <c:v>2.1624767164603829</c:v>
                </c:pt>
                <c:pt idx="43">
                  <c:v>2.5471706776661915</c:v>
                </c:pt>
                <c:pt idx="44">
                  <c:v>3.000934946744886</c:v>
                </c:pt>
                <c:pt idx="45">
                  <c:v>3.5364128248974418</c:v>
                </c:pt>
                <c:pt idx="46">
                  <c:v>4.1686533204255518</c:v>
                </c:pt>
                <c:pt idx="47">
                  <c:v>4.9156027217125793</c:v>
                </c:pt>
                <c:pt idx="48">
                  <c:v>5.7987086659352389</c:v>
                </c:pt>
                <c:pt idx="49">
                  <c:v>6.843666444894092</c:v>
                </c:pt>
                <c:pt idx="50">
                  <c:v>8.081346336105387</c:v>
                </c:pt>
              </c:numCache>
            </c:numRef>
          </c:yVal>
          <c:smooth val="0"/>
          <c:extLst>
            <c:ext xmlns:c16="http://schemas.microsoft.com/office/drawing/2014/chart" uri="{C3380CC4-5D6E-409C-BE32-E72D297353CC}">
              <c16:uniqueId val="{00000004-5439-4EA2-969A-9158FFF6DB61}"/>
            </c:ext>
          </c:extLst>
        </c:ser>
        <c:ser>
          <c:idx val="3"/>
          <c:order val="3"/>
          <c:tx>
            <c:v>Quadratic, 1/x2</c:v>
          </c:tx>
          <c:spPr>
            <a:ln w="25400" cap="rnd">
              <a:noFill/>
              <a:round/>
            </a:ln>
            <a:effectLst/>
          </c:spPr>
          <c:marker>
            <c:symbol val="none"/>
          </c:marker>
          <c:trendline>
            <c:spPr>
              <a:ln w="19050" cap="rnd">
                <a:solidFill>
                  <a:srgbClr val="00B050"/>
                </a:solidFill>
                <a:prstDash val="lgDashDot"/>
              </a:ln>
              <a:effectLst/>
            </c:spPr>
            <c:trendlineType val="poly"/>
            <c:order val="2"/>
            <c:intercept val="0"/>
            <c:dispRSqr val="0"/>
            <c:dispEq val="0"/>
          </c:trendline>
          <c:xVal>
            <c:numRef>
              <c:f>'ISTD Template'!$AL$78:$AL$128</c:f>
              <c:numCache>
                <c:formatCode>0.0000</c:formatCode>
                <c:ptCount val="51"/>
                <c:pt idx="0">
                  <c:v>0</c:v>
                </c:pt>
                <c:pt idx="1">
                  <c:v>4.3494803487161603E-3</c:v>
                </c:pt>
                <c:pt idx="2">
                  <c:v>5.1170357043719538E-3</c:v>
                </c:pt>
                <c:pt idx="3">
                  <c:v>6.0200420051434748E-3</c:v>
                </c:pt>
                <c:pt idx="4">
                  <c:v>7.0824023589923235E-3</c:v>
                </c:pt>
                <c:pt idx="5">
                  <c:v>8.3322380694027341E-3</c:v>
                </c:pt>
                <c:pt idx="6">
                  <c:v>9.8026330228267455E-3</c:v>
                </c:pt>
                <c:pt idx="7">
                  <c:v>1.1532509438619701E-2</c:v>
                </c:pt>
                <c:pt idx="8">
                  <c:v>1.3567658163082001E-2</c:v>
                </c:pt>
                <c:pt idx="9">
                  <c:v>1.5961950780096473E-2</c:v>
                </c:pt>
                <c:pt idx="10">
                  <c:v>1.8778765623642907E-2</c:v>
                </c:pt>
                <c:pt idx="11">
                  <c:v>2.2092665439579891E-2</c:v>
                </c:pt>
                <c:pt idx="12">
                  <c:v>2.5991371105388107E-2</c:v>
                </c:pt>
                <c:pt idx="13">
                  <c:v>3.0578083653397772E-2</c:v>
                </c:pt>
                <c:pt idx="14">
                  <c:v>3.5974216062820911E-2</c:v>
                </c:pt>
                <c:pt idx="15">
                  <c:v>4.2322607132730485E-2</c:v>
                </c:pt>
                <c:pt idx="16">
                  <c:v>4.9791302509094693E-2</c:v>
                </c:pt>
                <c:pt idx="17">
                  <c:v>5.857800295187611E-2</c:v>
                </c:pt>
                <c:pt idx="18">
                  <c:v>6.8915297590442487E-2</c:v>
                </c:pt>
                <c:pt idx="19">
                  <c:v>8.107682069463823E-2</c:v>
                </c:pt>
                <c:pt idx="20">
                  <c:v>9.5384494934868516E-2</c:v>
                </c:pt>
                <c:pt idx="21">
                  <c:v>0.11221705286455121</c:v>
                </c:pt>
                <c:pt idx="22">
                  <c:v>0.13202006219358967</c:v>
                </c:pt>
                <c:pt idx="23">
                  <c:v>0.15531772022775256</c:v>
                </c:pt>
                <c:pt idx="24">
                  <c:v>0.1827267296797089</c:v>
                </c:pt>
                <c:pt idx="25">
                  <c:v>0.21497262315259871</c:v>
                </c:pt>
                <c:pt idx="26">
                  <c:v>0.25290896841482202</c:v>
                </c:pt>
                <c:pt idx="27">
                  <c:v>0.29753996284096706</c:v>
                </c:pt>
                <c:pt idx="28">
                  <c:v>0.35004701510702008</c:v>
                </c:pt>
                <c:pt idx="29">
                  <c:v>0.41182001777296479</c:v>
                </c:pt>
                <c:pt idx="30">
                  <c:v>0.4844941385564292</c:v>
                </c:pt>
                <c:pt idx="31">
                  <c:v>0.56999310418403437</c:v>
                </c:pt>
                <c:pt idx="32">
                  <c:v>0.67058012256945221</c:v>
                </c:pt>
                <c:pt idx="33">
                  <c:v>0.78891779125817907</c:v>
                </c:pt>
                <c:pt idx="34">
                  <c:v>0.9281385779507989</c:v>
                </c:pt>
                <c:pt idx="35">
                  <c:v>1.0919277387656459</c:v>
                </c:pt>
                <c:pt idx="36">
                  <c:v>1.2846208691360539</c:v>
                </c:pt>
                <c:pt idx="37">
                  <c:v>1.5113186695718281</c:v>
                </c:pt>
                <c:pt idx="38">
                  <c:v>1.7780219642021509</c:v>
                </c:pt>
                <c:pt idx="39">
                  <c:v>2.0917905461201776</c:v>
                </c:pt>
                <c:pt idx="40">
                  <c:v>2.4609300542590327</c:v>
                </c:pt>
                <c:pt idx="41">
                  <c:v>2.8952118285400386</c:v>
                </c:pt>
                <c:pt idx="42">
                  <c:v>3.4061315629882807</c:v>
                </c:pt>
                <c:pt idx="43">
                  <c:v>4.0072136035156243</c:v>
                </c:pt>
                <c:pt idx="44">
                  <c:v>4.7143689453124997</c:v>
                </c:pt>
                <c:pt idx="45">
                  <c:v>5.5463164062499999</c:v>
                </c:pt>
                <c:pt idx="46">
                  <c:v>6.5250781250000003</c:v>
                </c:pt>
                <c:pt idx="47">
                  <c:v>7.6765625000000002</c:v>
                </c:pt>
                <c:pt idx="48">
                  <c:v>9.03125</c:v>
                </c:pt>
                <c:pt idx="49">
                  <c:v>10.625</c:v>
                </c:pt>
                <c:pt idx="50">
                  <c:v>12.5</c:v>
                </c:pt>
              </c:numCache>
            </c:numRef>
          </c:xVal>
          <c:yVal>
            <c:numRef>
              <c:f>'ISTD Template'!$AX$78:$AX$128</c:f>
              <c:numCache>
                <c:formatCode>0.0000</c:formatCode>
                <c:ptCount val="51"/>
                <c:pt idx="0">
                  <c:v>5.5249803397868897E-99</c:v>
                </c:pt>
                <c:pt idx="1">
                  <c:v>2.7562780004740475E-3</c:v>
                </c:pt>
                <c:pt idx="2">
                  <c:v>3.2426835920709315E-3</c:v>
                </c:pt>
                <c:pt idx="3">
                  <c:v>3.8149268439771904E-3</c:v>
                </c:pt>
                <c:pt idx="4">
                  <c:v>4.4881561084196223E-3</c:v>
                </c:pt>
                <c:pt idx="5">
                  <c:v>5.2801931797478779E-3</c:v>
                </c:pt>
                <c:pt idx="6">
                  <c:v>6.2120051564973182E-3</c:v>
                </c:pt>
                <c:pt idx="7">
                  <c:v>7.3082596032471485E-3</c:v>
                </c:pt>
                <c:pt idx="8">
                  <c:v>8.597977723767674E-3</c:v>
                </c:pt>
                <c:pt idx="9">
                  <c:v>1.0115302857524964E-2</c:v>
                </c:pt>
                <c:pt idx="10">
                  <c:v>1.190040467281145E-2</c:v>
                </c:pt>
                <c:pt idx="11">
                  <c:v>1.4000543033537212E-2</c:v>
                </c:pt>
                <c:pt idx="12">
                  <c:v>1.6471319759700093E-2</c:v>
                </c:pt>
                <c:pt idx="13">
                  <c:v>1.9378151497807743E-2</c:v>
                </c:pt>
                <c:pt idx="14">
                  <c:v>2.279800280171396E-2</c:v>
                </c:pt>
                <c:pt idx="15">
                  <c:v>2.6821425455546437E-2</c:v>
                </c:pt>
                <c:pt idx="16">
                  <c:v>3.1554958236731642E-2</c:v>
                </c:pt>
                <c:pt idx="17">
                  <c:v>3.712395094111795E-2</c:v>
                </c:pt>
                <c:pt idx="18">
                  <c:v>4.3675887837453846E-2</c:v>
                </c:pt>
                <c:pt idx="19">
                  <c:v>5.1384299097542385E-2</c:v>
                </c:pt>
                <c:pt idx="20">
                  <c:v>6.0453364532353435E-2</c:v>
                </c:pt>
                <c:pt idx="21">
                  <c:v>7.112333259447734E-2</c:v>
                </c:pt>
                <c:pt idx="22">
                  <c:v>8.3676899609138489E-2</c:v>
                </c:pt>
                <c:pt idx="23">
                  <c:v>9.8446720196853965E-2</c:v>
                </c:pt>
                <c:pt idx="24">
                  <c:v>0.11582425060112252</c:v>
                </c:pt>
                <c:pt idx="25">
                  <c:v>0.13627016303425393</c:v>
                </c:pt>
                <c:pt idx="26">
                  <c:v>0.1603266122861661</c:v>
                </c:pt>
                <c:pt idx="27">
                  <c:v>0.18863168701118224</c:v>
                </c:pt>
                <c:pt idx="28">
                  <c:v>0.22193643889911327</c:v>
                </c:pt>
                <c:pt idx="29">
                  <c:v>0.26112495527404589</c:v>
                </c:pt>
                <c:pt idx="30">
                  <c:v>0.30723802689896007</c:v>
                </c:pt>
                <c:pt idx="31">
                  <c:v>0.36150106578395091</c:v>
                </c:pt>
                <c:pt idx="32">
                  <c:v>0.42535705116434386</c:v>
                </c:pt>
                <c:pt idx="33">
                  <c:v>0.50050542995640934</c:v>
                </c:pt>
                <c:pt idx="34">
                  <c:v>0.58894807643738611</c:v>
                </c:pt>
                <c:pt idx="35">
                  <c:v>0.69304363157562454</c:v>
                </c:pt>
                <c:pt idx="36">
                  <c:v>0.81557180413642727</c:v>
                </c:pt>
                <c:pt idx="37">
                  <c:v>0.95980953458808438</c:v>
                </c:pt>
                <c:pt idx="38">
                  <c:v>1.1296213132559909</c:v>
                </c:pt>
                <c:pt idx="39">
                  <c:v>1.3295664245991639</c:v>
                </c:pt>
                <c:pt idx="40">
                  <c:v>1.565026483901802</c:v>
                </c:pt>
                <c:pt idx="41">
                  <c:v>1.8423573724183508</c:v>
                </c:pt>
                <c:pt idx="42">
                  <c:v>2.1690706032583833</c:v>
                </c:pt>
                <c:pt idx="43">
                  <c:v>2.5540503174524027</c:v>
                </c:pt>
                <c:pt idx="44">
                  <c:v>3.0078135899621743</c:v>
                </c:pt>
                <c:pt idx="45">
                  <c:v>3.5428236153276882</c:v>
                </c:pt>
                <c:pt idx="46">
                  <c:v>4.1738677714481822</c:v>
                </c:pt>
                <c:pt idx="47">
                  <c:v>4.9185157016480003</c:v>
                </c:pt>
                <c:pt idx="48">
                  <c:v>5.7976766446461196</c:v>
                </c:pt>
                <c:pt idx="49">
                  <c:v>6.8362805976926895</c:v>
                </c:pt>
                <c:pt idx="50">
                  <c:v>8.0641149525351263</c:v>
                </c:pt>
              </c:numCache>
            </c:numRef>
          </c:yVal>
          <c:smooth val="0"/>
          <c:extLst>
            <c:ext xmlns:c16="http://schemas.microsoft.com/office/drawing/2014/chart" uri="{C3380CC4-5D6E-409C-BE32-E72D297353CC}">
              <c16:uniqueId val="{00000006-5439-4EA2-969A-9158FFF6DB61}"/>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Ratio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 Ratio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poly"/>
            <c:order val="2"/>
            <c:dispRSqr val="1"/>
            <c:dispEq val="1"/>
            <c:trendlineLbl>
              <c:numFmt formatCode="General" sourceLinked="0"/>
              <c:spPr>
                <a:noFill/>
                <a:ln w="25400">
                  <a:noFill/>
                </a:ln>
              </c:spPr>
              <c:txPr>
                <a:bodyPr/>
                <a:lstStyle/>
                <a:p>
                  <a:pPr>
                    <a:defRPr sz="175" b="0" i="0" u="none" strike="noStrike" baseline="0">
                      <a:solidFill>
                        <a:srgbClr val="000000"/>
                      </a:solidFill>
                      <a:latin typeface="Arial"/>
                      <a:ea typeface="Arial"/>
                      <a:cs typeface="Arial"/>
                    </a:defRPr>
                  </a:pPr>
                  <a:endParaRPr lang="en-US"/>
                </a:p>
              </c:txPr>
            </c:trendlineLbl>
          </c:trendline>
          <c:xVal>
            <c:strRef>
              <c:f>[2]ISTD!#REF!</c:f>
              <c:strCache>
                <c:ptCount val="1"/>
                <c:pt idx="0">
                  <c:v>#REF!</c:v>
                </c:pt>
              </c:strCache>
            </c:strRef>
          </c:xVal>
          <c:yVal>
            <c:numRef>
              <c:f>[2]ISTD!#REF!</c:f>
              <c:numCache>
                <c:formatCode>General</c:formatCode>
                <c:ptCount val="1"/>
                <c:pt idx="0">
                  <c:v>1</c:v>
                </c:pt>
              </c:numCache>
            </c:numRef>
          </c:yVal>
          <c:smooth val="0"/>
          <c:extLst>
            <c:ext xmlns:c16="http://schemas.microsoft.com/office/drawing/2014/chart" uri="{C3380CC4-5D6E-409C-BE32-E72D297353CC}">
              <c16:uniqueId val="{00000001-C718-40FB-9612-DF8A54E4C467}"/>
            </c:ext>
          </c:extLst>
        </c:ser>
        <c:dLbls>
          <c:showLegendKey val="0"/>
          <c:showVal val="0"/>
          <c:showCatName val="0"/>
          <c:showSerName val="0"/>
          <c:showPercent val="0"/>
          <c:showBubbleSize val="0"/>
        </c:dLbls>
        <c:axId val="1844075456"/>
        <c:axId val="1"/>
      </c:scatterChart>
      <c:valAx>
        <c:axId val="1844075456"/>
        <c:scaling>
          <c:orientation val="minMax"/>
        </c:scaling>
        <c:delete val="0"/>
        <c:axPos val="b"/>
        <c:title>
          <c:tx>
            <c:rich>
              <a:bodyPr/>
              <a:lstStyle/>
              <a:p>
                <a:pPr>
                  <a:defRPr sz="175" b="1" i="0" u="none" strike="noStrike" baseline="0">
                    <a:solidFill>
                      <a:srgbClr val="000000"/>
                    </a:solidFill>
                    <a:latin typeface="Arial"/>
                    <a:ea typeface="Arial"/>
                    <a:cs typeface="Arial"/>
                  </a:defRPr>
                </a:pPr>
                <a:r>
                  <a:rPr lang="en-US"/>
                  <a:t>Response</a:t>
                </a:r>
              </a:p>
            </c:rich>
          </c:tx>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75" b="1" i="0" u="none" strike="noStrike" baseline="0">
                    <a:solidFill>
                      <a:srgbClr val="000000"/>
                    </a:solidFill>
                    <a:latin typeface="Arial"/>
                    <a:ea typeface="Arial"/>
                    <a:cs typeface="Arial"/>
                  </a:defRPr>
                </a:pPr>
                <a:r>
                  <a:rPr lang="en-US"/>
                  <a:t>Concentration</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84407545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linear"/>
            <c:dispRSqr val="1"/>
            <c:dispEq val="1"/>
            <c:trendlineLbl>
              <c:numFmt formatCode="General" sourceLinked="0"/>
              <c:spPr>
                <a:noFill/>
                <a:ln w="25400">
                  <a:noFill/>
                </a:ln>
              </c:spPr>
              <c:txPr>
                <a:bodyPr/>
                <a:lstStyle/>
                <a:p>
                  <a:pPr>
                    <a:defRPr sz="175" b="0" i="0" u="none" strike="noStrike" baseline="0">
                      <a:solidFill>
                        <a:srgbClr val="000000"/>
                      </a:solidFill>
                      <a:latin typeface="Arial"/>
                      <a:ea typeface="Arial"/>
                      <a:cs typeface="Arial"/>
                    </a:defRPr>
                  </a:pPr>
                  <a:endParaRPr lang="en-US"/>
                </a:p>
              </c:txPr>
            </c:trendlineLbl>
          </c:trendline>
          <c:xVal>
            <c:strRef>
              <c:f>[2]ISTD!#REF!</c:f>
              <c:strCache>
                <c:ptCount val="1"/>
                <c:pt idx="0">
                  <c:v>#REF!</c:v>
                </c:pt>
              </c:strCache>
            </c:strRef>
          </c:xVal>
          <c:yVal>
            <c:numRef>
              <c:f>[2]ISTD!#REF!</c:f>
              <c:numCache>
                <c:formatCode>General</c:formatCode>
                <c:ptCount val="1"/>
                <c:pt idx="0">
                  <c:v>1</c:v>
                </c:pt>
              </c:numCache>
            </c:numRef>
          </c:yVal>
          <c:smooth val="0"/>
          <c:extLst>
            <c:ext xmlns:c16="http://schemas.microsoft.com/office/drawing/2014/chart" uri="{C3380CC4-5D6E-409C-BE32-E72D297353CC}">
              <c16:uniqueId val="{00000001-CAA4-43AB-8E0E-14DC85AD5023}"/>
            </c:ext>
          </c:extLst>
        </c:ser>
        <c:dLbls>
          <c:showLegendKey val="0"/>
          <c:showVal val="0"/>
          <c:showCatName val="0"/>
          <c:showSerName val="0"/>
          <c:showPercent val="0"/>
          <c:showBubbleSize val="0"/>
        </c:dLbls>
        <c:axId val="1844077376"/>
        <c:axId val="1"/>
      </c:scatterChart>
      <c:valAx>
        <c:axId val="1844077376"/>
        <c:scaling>
          <c:orientation val="minMax"/>
        </c:scaling>
        <c:delete val="0"/>
        <c:axPos val="b"/>
        <c:title>
          <c:tx>
            <c:rich>
              <a:bodyPr/>
              <a:lstStyle/>
              <a:p>
                <a:pPr>
                  <a:defRPr sz="175" b="1" i="0" u="none" strike="noStrike" baseline="0">
                    <a:solidFill>
                      <a:srgbClr val="000000"/>
                    </a:solidFill>
                    <a:latin typeface="Arial"/>
                    <a:ea typeface="Arial"/>
                    <a:cs typeface="Arial"/>
                  </a:defRPr>
                </a:pPr>
                <a:r>
                  <a:rPr lang="en-US"/>
                  <a:t>Response</a:t>
                </a:r>
              </a:p>
            </c:rich>
          </c:tx>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75" b="1" i="0" u="none" strike="noStrike" baseline="0">
                    <a:solidFill>
                      <a:srgbClr val="000000"/>
                    </a:solidFill>
                    <a:latin typeface="Arial"/>
                    <a:ea typeface="Arial"/>
                    <a:cs typeface="Arial"/>
                  </a:defRPr>
                </a:pPr>
                <a:r>
                  <a:rPr lang="en-US"/>
                  <a:t>Concentration</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a:ea typeface="Arial"/>
                <a:cs typeface="Arial"/>
              </a:defRPr>
            </a:pPr>
            <a:endParaRPr lang="en-US"/>
          </a:p>
        </c:txPr>
        <c:crossAx val="184407737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Ignore 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Calibration Points</c:v>
          </c:tx>
          <c:spPr>
            <a:ln w="25400" cap="rnd">
              <a:noFill/>
              <a:round/>
            </a:ln>
            <a:effectLst/>
          </c:spPr>
          <c:marker>
            <c:symbol val="circle"/>
            <c:size val="9"/>
            <c:spPr>
              <a:solidFill>
                <a:schemeClr val="accent1"/>
              </a:solidFill>
              <a:ln w="9525">
                <a:solidFill>
                  <a:schemeClr val="accent1"/>
                </a:solidFill>
              </a:ln>
              <a:effectLst/>
            </c:spPr>
          </c:marker>
          <c:xVal>
            <c:numRef>
              <c:f>'ESTD Template'!$F$19:$F$28</c:f>
              <c:numCache>
                <c:formatCode>General</c:formatCode>
                <c:ptCount val="10"/>
                <c:pt idx="0">
                  <c:v>0.5</c:v>
                </c:pt>
                <c:pt idx="1">
                  <c:v>1</c:v>
                </c:pt>
                <c:pt idx="2">
                  <c:v>10</c:v>
                </c:pt>
                <c:pt idx="3">
                  <c:v>25</c:v>
                </c:pt>
                <c:pt idx="4">
                  <c:v>50</c:v>
                </c:pt>
                <c:pt idx="5">
                  <c:v>100</c:v>
                </c:pt>
                <c:pt idx="6">
                  <c:v>200</c:v>
                </c:pt>
                <c:pt idx="7">
                  <c:v>300</c:v>
                </c:pt>
                <c:pt idx="8">
                  <c:v>400</c:v>
                </c:pt>
                <c:pt idx="9">
                  <c:v>500</c:v>
                </c:pt>
              </c:numCache>
            </c:numRef>
          </c:xVal>
          <c:yVal>
            <c:numRef>
              <c:f>'ESTD Template'!$E$19:$E$28</c:f>
              <c:numCache>
                <c:formatCode>General</c:formatCode>
                <c:ptCount val="10"/>
                <c:pt idx="0">
                  <c:v>10181</c:v>
                </c:pt>
                <c:pt idx="1">
                  <c:v>19153</c:v>
                </c:pt>
                <c:pt idx="2">
                  <c:v>175874</c:v>
                </c:pt>
                <c:pt idx="3">
                  <c:v>453485</c:v>
                </c:pt>
                <c:pt idx="4">
                  <c:v>990424</c:v>
                </c:pt>
                <c:pt idx="5">
                  <c:v>1589739</c:v>
                </c:pt>
                <c:pt idx="6">
                  <c:v>3179478</c:v>
                </c:pt>
                <c:pt idx="7">
                  <c:v>4769217</c:v>
                </c:pt>
                <c:pt idx="8">
                  <c:v>6358956</c:v>
                </c:pt>
                <c:pt idx="9">
                  <c:v>7948695</c:v>
                </c:pt>
              </c:numCache>
            </c:numRef>
          </c:yVal>
          <c:smooth val="0"/>
          <c:extLst>
            <c:ext xmlns:c16="http://schemas.microsoft.com/office/drawing/2014/chart" uri="{C3380CC4-5D6E-409C-BE32-E72D297353CC}">
              <c16:uniqueId val="{00000000-6C61-4196-B871-F410D8CD84D4}"/>
            </c:ext>
          </c:extLst>
        </c:ser>
        <c:ser>
          <c:idx val="1"/>
          <c:order val="1"/>
          <c:tx>
            <c:v>Linear, equal</c:v>
          </c:tx>
          <c:spPr>
            <a:ln w="25400" cap="rnd">
              <a:solidFill>
                <a:schemeClr val="accent1"/>
              </a:solidFill>
              <a:prstDash val="sysDot"/>
              <a:round/>
            </a:ln>
            <a:effectLst/>
          </c:spPr>
          <c:marker>
            <c:symbol val="none"/>
          </c:marker>
          <c:xVal>
            <c:numRef>
              <c:f>'ESTD Template'!$T$48:$T$49</c:f>
              <c:numCache>
                <c:formatCode>0.000</c:formatCode>
                <c:ptCount val="2"/>
                <c:pt idx="0">
                  <c:v>0</c:v>
                </c:pt>
                <c:pt idx="1">
                  <c:v>500</c:v>
                </c:pt>
              </c:numCache>
            </c:numRef>
          </c:xVal>
          <c:yVal>
            <c:numRef>
              <c:f>'ESTD Template'!$U$48:$U$49</c:f>
              <c:numCache>
                <c:formatCode>0.000</c:formatCode>
                <c:ptCount val="2"/>
                <c:pt idx="0">
                  <c:v>44297.534289640244</c:v>
                </c:pt>
                <c:pt idx="1">
                  <c:v>7939736.1277669799</c:v>
                </c:pt>
              </c:numCache>
            </c:numRef>
          </c:yVal>
          <c:smooth val="0"/>
          <c:extLst>
            <c:ext xmlns:c16="http://schemas.microsoft.com/office/drawing/2014/chart" uri="{C3380CC4-5D6E-409C-BE32-E72D297353CC}">
              <c16:uniqueId val="{00000001-6C61-4196-B871-F410D8CD84D4}"/>
            </c:ext>
          </c:extLst>
        </c:ser>
        <c:ser>
          <c:idx val="2"/>
          <c:order val="2"/>
          <c:tx>
            <c:v>Linear, 1/x</c:v>
          </c:tx>
          <c:spPr>
            <a:ln w="25400" cap="rnd">
              <a:solidFill>
                <a:srgbClr val="FF0000"/>
              </a:solidFill>
              <a:prstDash val="dash"/>
              <a:round/>
            </a:ln>
            <a:effectLst/>
          </c:spPr>
          <c:marker>
            <c:symbol val="none"/>
          </c:marker>
          <c:xVal>
            <c:numRef>
              <c:f>'ESTD Template'!$T$48:$T$49</c:f>
              <c:numCache>
                <c:formatCode>0.000</c:formatCode>
                <c:ptCount val="2"/>
                <c:pt idx="0">
                  <c:v>0</c:v>
                </c:pt>
                <c:pt idx="1">
                  <c:v>500</c:v>
                </c:pt>
              </c:numCache>
            </c:numRef>
          </c:xVal>
          <c:yVal>
            <c:numRef>
              <c:f>'ESTD Template'!$V$48:$V$49</c:f>
              <c:numCache>
                <c:formatCode>0.000</c:formatCode>
                <c:ptCount val="2"/>
                <c:pt idx="0">
                  <c:v>4434.9947976068888</c:v>
                </c:pt>
                <c:pt idx="1">
                  <c:v>8025504.0310484525</c:v>
                </c:pt>
              </c:numCache>
            </c:numRef>
          </c:yVal>
          <c:smooth val="0"/>
          <c:extLst>
            <c:ext xmlns:c16="http://schemas.microsoft.com/office/drawing/2014/chart" uri="{C3380CC4-5D6E-409C-BE32-E72D297353CC}">
              <c16:uniqueId val="{00000002-6C61-4196-B871-F410D8CD84D4}"/>
            </c:ext>
          </c:extLst>
        </c:ser>
        <c:ser>
          <c:idx val="3"/>
          <c:order val="3"/>
          <c:tx>
            <c:v>Linear, 1/x2</c:v>
          </c:tx>
          <c:spPr>
            <a:ln w="25400" cap="rnd">
              <a:solidFill>
                <a:srgbClr val="00B050"/>
              </a:solidFill>
              <a:prstDash val="lgDashDot"/>
              <a:round/>
            </a:ln>
            <a:effectLst/>
          </c:spPr>
          <c:marker>
            <c:symbol val="none"/>
          </c:marker>
          <c:xVal>
            <c:numRef>
              <c:f>'ESTD Template'!$T$48:$T$49</c:f>
              <c:numCache>
                <c:formatCode>0.000</c:formatCode>
                <c:ptCount val="2"/>
                <c:pt idx="0">
                  <c:v>0</c:v>
                </c:pt>
                <c:pt idx="1">
                  <c:v>500</c:v>
                </c:pt>
              </c:numCache>
            </c:numRef>
          </c:xVal>
          <c:yVal>
            <c:numRef>
              <c:f>'ESTD Template'!$W$48:$W$49</c:f>
              <c:numCache>
                <c:formatCode>0.000</c:formatCode>
                <c:ptCount val="2"/>
                <c:pt idx="0">
                  <c:v>1892.4702847623764</c:v>
                </c:pt>
                <c:pt idx="1">
                  <c:v>8427583.0950505398</c:v>
                </c:pt>
              </c:numCache>
            </c:numRef>
          </c:yVal>
          <c:smooth val="0"/>
          <c:extLst>
            <c:ext xmlns:c16="http://schemas.microsoft.com/office/drawing/2014/chart" uri="{C3380CC4-5D6E-409C-BE32-E72D297353CC}">
              <c16:uniqueId val="{00000003-6C61-4196-B871-F410D8CD84D4}"/>
            </c:ext>
          </c:extLst>
        </c:ser>
        <c:dLbls>
          <c:showLegendKey val="0"/>
          <c:showVal val="0"/>
          <c:showCatName val="0"/>
          <c:showSerName val="0"/>
          <c:showPercent val="0"/>
          <c:showBubbleSize val="0"/>
        </c:dLbls>
        <c:axId val="920262384"/>
        <c:axId val="920263824"/>
      </c:scatterChart>
      <c:valAx>
        <c:axId val="920262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3824"/>
        <c:crosses val="autoZero"/>
        <c:crossBetween val="midCat"/>
      </c:valAx>
      <c:valAx>
        <c:axId val="92026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Response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0262384"/>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4.png"/><Relationship Id="rId4" Type="http://schemas.openxmlformats.org/officeDocument/2006/relationships/chart" Target="../charts/chart4.xml"/><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chart" Target="../charts/chart9.xml"/><Relationship Id="rId7" Type="http://schemas.openxmlformats.org/officeDocument/2006/relationships/image" Target="../media/image1.png"/><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10" Type="http://schemas.openxmlformats.org/officeDocument/2006/relationships/image" Target="../media/image4.png"/><Relationship Id="rId4" Type="http://schemas.openxmlformats.org/officeDocument/2006/relationships/chart" Target="../charts/chart10.xml"/><Relationship Id="rId9"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0</xdr:colOff>
      <xdr:row>2</xdr:row>
      <xdr:rowOff>9525</xdr:rowOff>
    </xdr:from>
    <xdr:to>
      <xdr:col>8</xdr:col>
      <xdr:colOff>0</xdr:colOff>
      <xdr:row>13</xdr:row>
      <xdr:rowOff>95250</xdr:rowOff>
    </xdr:to>
    <xdr:graphicFrame macro="">
      <xdr:nvGraphicFramePr>
        <xdr:cNvPr id="4" name="Chart 3">
          <a:extLst>
            <a:ext uri="{FF2B5EF4-FFF2-40B4-BE49-F238E27FC236}">
              <a16:creationId xmlns:a16="http://schemas.microsoft.com/office/drawing/2014/main" id="{0DEFBCF6-834F-42AD-A33F-BB75927B0398}"/>
            </a:ext>
            <a:ext uri="{147F2762-F138-4A5C-976F-8EAC2B608ADB}">
              <a16:predDERef xmlns:a16="http://schemas.microsoft.com/office/drawing/2014/main" pred="{CAC6B78C-F551-4D2F-B1C6-233B60510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8</xdr:col>
      <xdr:colOff>0</xdr:colOff>
      <xdr:row>13</xdr:row>
      <xdr:rowOff>95250</xdr:rowOff>
    </xdr:to>
    <xdr:graphicFrame macro="">
      <xdr:nvGraphicFramePr>
        <xdr:cNvPr id="5" name="Chart 4">
          <a:extLst>
            <a:ext uri="{FF2B5EF4-FFF2-40B4-BE49-F238E27FC236}">
              <a16:creationId xmlns:a16="http://schemas.microsoft.com/office/drawing/2014/main" id="{855357EB-D4D5-473D-A7DB-05662A53D84F}"/>
            </a:ext>
            <a:ext uri="{147F2762-F138-4A5C-976F-8EAC2B608ADB}">
              <a16:predDERef xmlns:a16="http://schemas.microsoft.com/office/drawing/2014/main" pred="{0DEFBCF6-834F-42AD-A33F-BB75927B0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9524</xdr:colOff>
      <xdr:row>1</xdr:row>
      <xdr:rowOff>9525</xdr:rowOff>
    </xdr:from>
    <xdr:to>
      <xdr:col>16</xdr:col>
      <xdr:colOff>9524</xdr:colOff>
      <xdr:row>16</xdr:row>
      <xdr:rowOff>38100</xdr:rowOff>
    </xdr:to>
    <xdr:graphicFrame macro="">
      <xdr:nvGraphicFramePr>
        <xdr:cNvPr id="3" name="Chart 2">
          <a:extLst>
            <a:ext uri="{FF2B5EF4-FFF2-40B4-BE49-F238E27FC236}">
              <a16:creationId xmlns:a16="http://schemas.microsoft.com/office/drawing/2014/main" id="{9CCE931E-10C6-9D59-01CA-E28111B044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9525</xdr:colOff>
      <xdr:row>16</xdr:row>
      <xdr:rowOff>28575</xdr:rowOff>
    </xdr:from>
    <xdr:to>
      <xdr:col>16</xdr:col>
      <xdr:colOff>9525</xdr:colOff>
      <xdr:row>31</xdr:row>
      <xdr:rowOff>152400</xdr:rowOff>
    </xdr:to>
    <xdr:graphicFrame macro="">
      <xdr:nvGraphicFramePr>
        <xdr:cNvPr id="12" name="Chart 11">
          <a:extLst>
            <a:ext uri="{FF2B5EF4-FFF2-40B4-BE49-F238E27FC236}">
              <a16:creationId xmlns:a16="http://schemas.microsoft.com/office/drawing/2014/main" id="{EFE29F1A-2B7A-4669-AA42-EBE544FBE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19050</xdr:colOff>
      <xdr:row>1</xdr:row>
      <xdr:rowOff>28575</xdr:rowOff>
    </xdr:from>
    <xdr:to>
      <xdr:col>18</xdr:col>
      <xdr:colOff>6305550</xdr:colOff>
      <xdr:row>16</xdr:row>
      <xdr:rowOff>57150</xdr:rowOff>
    </xdr:to>
    <xdr:graphicFrame macro="">
      <xdr:nvGraphicFramePr>
        <xdr:cNvPr id="13" name="Chart 12">
          <a:extLst>
            <a:ext uri="{FF2B5EF4-FFF2-40B4-BE49-F238E27FC236}">
              <a16:creationId xmlns:a16="http://schemas.microsoft.com/office/drawing/2014/main" id="{5FE105A4-B818-417D-AB43-A4E4828858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19050</xdr:colOff>
      <xdr:row>16</xdr:row>
      <xdr:rowOff>28575</xdr:rowOff>
    </xdr:from>
    <xdr:to>
      <xdr:col>18</xdr:col>
      <xdr:colOff>6305550</xdr:colOff>
      <xdr:row>31</xdr:row>
      <xdr:rowOff>152400</xdr:rowOff>
    </xdr:to>
    <xdr:graphicFrame macro="">
      <xdr:nvGraphicFramePr>
        <xdr:cNvPr id="15" name="Chart 14">
          <a:extLst>
            <a:ext uri="{FF2B5EF4-FFF2-40B4-BE49-F238E27FC236}">
              <a16:creationId xmlns:a16="http://schemas.microsoft.com/office/drawing/2014/main" id="{47DA6F79-8287-4A0F-9605-57B14B120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20</xdr:col>
      <xdr:colOff>38100</xdr:colOff>
      <xdr:row>35</xdr:row>
      <xdr:rowOff>47625</xdr:rowOff>
    </xdr:from>
    <xdr:to>
      <xdr:col>24</xdr:col>
      <xdr:colOff>390994</xdr:colOff>
      <xdr:row>42</xdr:row>
      <xdr:rowOff>124003</xdr:rowOff>
    </xdr:to>
    <xdr:pic>
      <xdr:nvPicPr>
        <xdr:cNvPr id="16" name="Picture 15">
          <a:extLst>
            <a:ext uri="{FF2B5EF4-FFF2-40B4-BE49-F238E27FC236}">
              <a16:creationId xmlns:a16="http://schemas.microsoft.com/office/drawing/2014/main" id="{A75B45E1-A6B2-8ED6-8231-4C80F2A36524}"/>
            </a:ext>
          </a:extLst>
        </xdr:cNvPr>
        <xdr:cNvPicPr>
          <a:picLocks noChangeAspect="1"/>
        </xdr:cNvPicPr>
      </xdr:nvPicPr>
      <xdr:blipFill>
        <a:blip xmlns:r="http://schemas.openxmlformats.org/officeDocument/2006/relationships" r:embed="rId7"/>
        <a:stretch>
          <a:fillRect/>
        </a:stretch>
      </xdr:blipFill>
      <xdr:spPr>
        <a:xfrm>
          <a:off x="29813250" y="6286500"/>
          <a:ext cx="3362794" cy="1276528"/>
        </a:xfrm>
        <a:prstGeom prst="rect">
          <a:avLst/>
        </a:prstGeom>
      </xdr:spPr>
    </xdr:pic>
    <xdr:clientData/>
  </xdr:twoCellAnchor>
  <xdr:twoCellAnchor editAs="oneCell">
    <xdr:from>
      <xdr:col>30</xdr:col>
      <xdr:colOff>781050</xdr:colOff>
      <xdr:row>35</xdr:row>
      <xdr:rowOff>19050</xdr:rowOff>
    </xdr:from>
    <xdr:to>
      <xdr:col>35</xdr:col>
      <xdr:colOff>86202</xdr:colOff>
      <xdr:row>49</xdr:row>
      <xdr:rowOff>114662</xdr:rowOff>
    </xdr:to>
    <xdr:pic>
      <xdr:nvPicPr>
        <xdr:cNvPr id="17" name="Picture 16">
          <a:extLst>
            <a:ext uri="{FF2B5EF4-FFF2-40B4-BE49-F238E27FC236}">
              <a16:creationId xmlns:a16="http://schemas.microsoft.com/office/drawing/2014/main" id="{C961887E-D28F-5155-5DEF-296C34711319}"/>
            </a:ext>
          </a:extLst>
        </xdr:cNvPr>
        <xdr:cNvPicPr>
          <a:picLocks noChangeAspect="1"/>
        </xdr:cNvPicPr>
      </xdr:nvPicPr>
      <xdr:blipFill>
        <a:blip xmlns:r="http://schemas.openxmlformats.org/officeDocument/2006/relationships" r:embed="rId8"/>
        <a:stretch>
          <a:fillRect/>
        </a:stretch>
      </xdr:blipFill>
      <xdr:spPr>
        <a:xfrm>
          <a:off x="38366700" y="6257925"/>
          <a:ext cx="3419952" cy="2591162"/>
        </a:xfrm>
        <a:prstGeom prst="rect">
          <a:avLst/>
        </a:prstGeom>
      </xdr:spPr>
    </xdr:pic>
    <xdr:clientData/>
  </xdr:twoCellAnchor>
  <xdr:twoCellAnchor editAs="oneCell">
    <xdr:from>
      <xdr:col>63</xdr:col>
      <xdr:colOff>0</xdr:colOff>
      <xdr:row>34</xdr:row>
      <xdr:rowOff>0</xdr:rowOff>
    </xdr:from>
    <xdr:to>
      <xdr:col>67</xdr:col>
      <xdr:colOff>657747</xdr:colOff>
      <xdr:row>42</xdr:row>
      <xdr:rowOff>28770</xdr:rowOff>
    </xdr:to>
    <xdr:pic>
      <xdr:nvPicPr>
        <xdr:cNvPr id="18" name="Picture 17">
          <a:extLst>
            <a:ext uri="{FF2B5EF4-FFF2-40B4-BE49-F238E27FC236}">
              <a16:creationId xmlns:a16="http://schemas.microsoft.com/office/drawing/2014/main" id="{4F478208-130B-1A72-A933-529AD5760163}"/>
            </a:ext>
          </a:extLst>
        </xdr:cNvPr>
        <xdr:cNvPicPr>
          <a:picLocks noChangeAspect="1"/>
        </xdr:cNvPicPr>
      </xdr:nvPicPr>
      <xdr:blipFill>
        <a:blip xmlns:r="http://schemas.openxmlformats.org/officeDocument/2006/relationships" r:embed="rId9"/>
        <a:stretch>
          <a:fillRect/>
        </a:stretch>
      </xdr:blipFill>
      <xdr:spPr>
        <a:xfrm>
          <a:off x="65179575" y="6067425"/>
          <a:ext cx="3743847" cy="1400370"/>
        </a:xfrm>
        <a:prstGeom prst="rect">
          <a:avLst/>
        </a:prstGeom>
      </xdr:spPr>
    </xdr:pic>
    <xdr:clientData/>
  </xdr:twoCellAnchor>
  <xdr:twoCellAnchor editAs="oneCell">
    <xdr:from>
      <xdr:col>99</xdr:col>
      <xdr:colOff>0</xdr:colOff>
      <xdr:row>35</xdr:row>
      <xdr:rowOff>0</xdr:rowOff>
    </xdr:from>
    <xdr:to>
      <xdr:col>100</xdr:col>
      <xdr:colOff>466944</xdr:colOff>
      <xdr:row>42</xdr:row>
      <xdr:rowOff>181168</xdr:rowOff>
    </xdr:to>
    <xdr:pic>
      <xdr:nvPicPr>
        <xdr:cNvPr id="19" name="Picture 18">
          <a:extLst>
            <a:ext uri="{FF2B5EF4-FFF2-40B4-BE49-F238E27FC236}">
              <a16:creationId xmlns:a16="http://schemas.microsoft.com/office/drawing/2014/main" id="{F4389D62-9EBF-DE88-2918-E9A72B3E3F08}"/>
            </a:ext>
          </a:extLst>
        </xdr:cNvPr>
        <xdr:cNvPicPr>
          <a:picLocks noChangeAspect="1"/>
        </xdr:cNvPicPr>
      </xdr:nvPicPr>
      <xdr:blipFill>
        <a:blip xmlns:r="http://schemas.openxmlformats.org/officeDocument/2006/relationships" r:embed="rId10"/>
        <a:stretch>
          <a:fillRect/>
        </a:stretch>
      </xdr:blipFill>
      <xdr:spPr>
        <a:xfrm>
          <a:off x="101136450" y="6238875"/>
          <a:ext cx="1571844" cy="13813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xdr:row>
      <xdr:rowOff>9525</xdr:rowOff>
    </xdr:from>
    <xdr:to>
      <xdr:col>8</xdr:col>
      <xdr:colOff>0</xdr:colOff>
      <xdr:row>13</xdr:row>
      <xdr:rowOff>95250</xdr:rowOff>
    </xdr:to>
    <xdr:graphicFrame macro="">
      <xdr:nvGraphicFramePr>
        <xdr:cNvPr id="2" name="Chart 1">
          <a:extLst>
            <a:ext uri="{FF2B5EF4-FFF2-40B4-BE49-F238E27FC236}">
              <a16:creationId xmlns:a16="http://schemas.microsoft.com/office/drawing/2014/main" id="{287DC103-E7CC-4ABD-B622-5C64DD26C5FD}"/>
            </a:ext>
            <a:ext uri="{147F2762-F138-4A5C-976F-8EAC2B608ADB}">
              <a16:predDERef xmlns:a16="http://schemas.microsoft.com/office/drawing/2014/main" pred="{CAC6B78C-F551-4D2F-B1C6-233B60510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8</xdr:col>
      <xdr:colOff>0</xdr:colOff>
      <xdr:row>13</xdr:row>
      <xdr:rowOff>95250</xdr:rowOff>
    </xdr:to>
    <xdr:graphicFrame macro="">
      <xdr:nvGraphicFramePr>
        <xdr:cNvPr id="3" name="Chart 2">
          <a:extLst>
            <a:ext uri="{FF2B5EF4-FFF2-40B4-BE49-F238E27FC236}">
              <a16:creationId xmlns:a16="http://schemas.microsoft.com/office/drawing/2014/main" id="{9EE25088-CD1C-45D6-A791-B37D3B7CFE41}"/>
            </a:ext>
            <a:ext uri="{147F2762-F138-4A5C-976F-8EAC2B608ADB}">
              <a16:predDERef xmlns:a16="http://schemas.microsoft.com/office/drawing/2014/main" pred="{0DEFBCF6-834F-42AD-A33F-BB75927B0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28575</xdr:colOff>
      <xdr:row>1</xdr:row>
      <xdr:rowOff>38100</xdr:rowOff>
    </xdr:from>
    <xdr:to>
      <xdr:col>16</xdr:col>
      <xdr:colOff>28575</xdr:colOff>
      <xdr:row>16</xdr:row>
      <xdr:rowOff>66675</xdr:rowOff>
    </xdr:to>
    <xdr:graphicFrame macro="">
      <xdr:nvGraphicFramePr>
        <xdr:cNvPr id="4" name="Chart 3">
          <a:extLst>
            <a:ext uri="{FF2B5EF4-FFF2-40B4-BE49-F238E27FC236}">
              <a16:creationId xmlns:a16="http://schemas.microsoft.com/office/drawing/2014/main" id="{31DC0C7F-CB90-4BF5-BA7F-21814D2C8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28576</xdr:colOff>
      <xdr:row>16</xdr:row>
      <xdr:rowOff>57150</xdr:rowOff>
    </xdr:from>
    <xdr:to>
      <xdr:col>16</xdr:col>
      <xdr:colOff>28576</xdr:colOff>
      <xdr:row>32</xdr:row>
      <xdr:rowOff>9525</xdr:rowOff>
    </xdr:to>
    <xdr:graphicFrame macro="">
      <xdr:nvGraphicFramePr>
        <xdr:cNvPr id="5" name="Chart 4">
          <a:extLst>
            <a:ext uri="{FF2B5EF4-FFF2-40B4-BE49-F238E27FC236}">
              <a16:creationId xmlns:a16="http://schemas.microsoft.com/office/drawing/2014/main" id="{BB638CD5-FC60-4159-BDA1-D0F8F6477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38100</xdr:colOff>
      <xdr:row>1</xdr:row>
      <xdr:rowOff>57150</xdr:rowOff>
    </xdr:from>
    <xdr:to>
      <xdr:col>18</xdr:col>
      <xdr:colOff>6324600</xdr:colOff>
      <xdr:row>16</xdr:row>
      <xdr:rowOff>85725</xdr:rowOff>
    </xdr:to>
    <xdr:graphicFrame macro="">
      <xdr:nvGraphicFramePr>
        <xdr:cNvPr id="6" name="Chart 5">
          <a:extLst>
            <a:ext uri="{FF2B5EF4-FFF2-40B4-BE49-F238E27FC236}">
              <a16:creationId xmlns:a16="http://schemas.microsoft.com/office/drawing/2014/main" id="{C755BD5D-5BED-4592-BFFB-617988E5B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38100</xdr:colOff>
      <xdr:row>16</xdr:row>
      <xdr:rowOff>57150</xdr:rowOff>
    </xdr:from>
    <xdr:to>
      <xdr:col>18</xdr:col>
      <xdr:colOff>6324600</xdr:colOff>
      <xdr:row>32</xdr:row>
      <xdr:rowOff>9525</xdr:rowOff>
    </xdr:to>
    <xdr:graphicFrame macro="">
      <xdr:nvGraphicFramePr>
        <xdr:cNvPr id="7" name="Chart 6">
          <a:extLst>
            <a:ext uri="{FF2B5EF4-FFF2-40B4-BE49-F238E27FC236}">
              <a16:creationId xmlns:a16="http://schemas.microsoft.com/office/drawing/2014/main" id="{5FE37691-33B7-471C-8BCF-3090A23C8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20</xdr:col>
      <xdr:colOff>0</xdr:colOff>
      <xdr:row>35</xdr:row>
      <xdr:rowOff>19050</xdr:rowOff>
    </xdr:from>
    <xdr:to>
      <xdr:col>24</xdr:col>
      <xdr:colOff>352894</xdr:colOff>
      <xdr:row>42</xdr:row>
      <xdr:rowOff>95428</xdr:rowOff>
    </xdr:to>
    <xdr:pic>
      <xdr:nvPicPr>
        <xdr:cNvPr id="8" name="Picture 7">
          <a:extLst>
            <a:ext uri="{FF2B5EF4-FFF2-40B4-BE49-F238E27FC236}">
              <a16:creationId xmlns:a16="http://schemas.microsoft.com/office/drawing/2014/main" id="{7AB484D3-CD04-4888-B643-426425010274}"/>
            </a:ext>
          </a:extLst>
        </xdr:cNvPr>
        <xdr:cNvPicPr>
          <a:picLocks noChangeAspect="1"/>
        </xdr:cNvPicPr>
      </xdr:nvPicPr>
      <xdr:blipFill>
        <a:blip xmlns:r="http://schemas.openxmlformats.org/officeDocument/2006/relationships" r:embed="rId7"/>
        <a:stretch>
          <a:fillRect/>
        </a:stretch>
      </xdr:blipFill>
      <xdr:spPr>
        <a:xfrm>
          <a:off x="29708475" y="6257925"/>
          <a:ext cx="3362794" cy="1276528"/>
        </a:xfrm>
        <a:prstGeom prst="rect">
          <a:avLst/>
        </a:prstGeom>
      </xdr:spPr>
    </xdr:pic>
    <xdr:clientData/>
  </xdr:twoCellAnchor>
  <xdr:twoCellAnchor editAs="oneCell">
    <xdr:from>
      <xdr:col>31</xdr:col>
      <xdr:colOff>0</xdr:colOff>
      <xdr:row>35</xdr:row>
      <xdr:rowOff>0</xdr:rowOff>
    </xdr:from>
    <xdr:to>
      <xdr:col>35</xdr:col>
      <xdr:colOff>105252</xdr:colOff>
      <xdr:row>49</xdr:row>
      <xdr:rowOff>95612</xdr:rowOff>
    </xdr:to>
    <xdr:pic>
      <xdr:nvPicPr>
        <xdr:cNvPr id="9" name="Picture 8">
          <a:extLst>
            <a:ext uri="{FF2B5EF4-FFF2-40B4-BE49-F238E27FC236}">
              <a16:creationId xmlns:a16="http://schemas.microsoft.com/office/drawing/2014/main" id="{67D2710E-3F4D-4A67-BC94-67AB0C4CD9CE}"/>
            </a:ext>
          </a:extLst>
        </xdr:cNvPr>
        <xdr:cNvPicPr>
          <a:picLocks noChangeAspect="1"/>
        </xdr:cNvPicPr>
      </xdr:nvPicPr>
      <xdr:blipFill>
        <a:blip xmlns:r="http://schemas.openxmlformats.org/officeDocument/2006/relationships" r:embed="rId8"/>
        <a:stretch>
          <a:fillRect/>
        </a:stretch>
      </xdr:blipFill>
      <xdr:spPr>
        <a:xfrm>
          <a:off x="38319075" y="6238875"/>
          <a:ext cx="3419952" cy="2591162"/>
        </a:xfrm>
        <a:prstGeom prst="rect">
          <a:avLst/>
        </a:prstGeom>
      </xdr:spPr>
    </xdr:pic>
    <xdr:clientData/>
  </xdr:twoCellAnchor>
  <xdr:twoCellAnchor editAs="oneCell">
    <xdr:from>
      <xdr:col>63</xdr:col>
      <xdr:colOff>0</xdr:colOff>
      <xdr:row>37</xdr:row>
      <xdr:rowOff>0</xdr:rowOff>
    </xdr:from>
    <xdr:to>
      <xdr:col>67</xdr:col>
      <xdr:colOff>657747</xdr:colOff>
      <xdr:row>45</xdr:row>
      <xdr:rowOff>195</xdr:rowOff>
    </xdr:to>
    <xdr:pic>
      <xdr:nvPicPr>
        <xdr:cNvPr id="10" name="Picture 9">
          <a:extLst>
            <a:ext uri="{FF2B5EF4-FFF2-40B4-BE49-F238E27FC236}">
              <a16:creationId xmlns:a16="http://schemas.microsoft.com/office/drawing/2014/main" id="{D6C2E531-8BD3-4F23-974F-71017DE6FEBF}"/>
            </a:ext>
          </a:extLst>
        </xdr:cNvPr>
        <xdr:cNvPicPr>
          <a:picLocks noChangeAspect="1"/>
        </xdr:cNvPicPr>
      </xdr:nvPicPr>
      <xdr:blipFill>
        <a:blip xmlns:r="http://schemas.openxmlformats.org/officeDocument/2006/relationships" r:embed="rId9"/>
        <a:stretch>
          <a:fillRect/>
        </a:stretch>
      </xdr:blipFill>
      <xdr:spPr>
        <a:xfrm>
          <a:off x="65112900" y="6581775"/>
          <a:ext cx="3743847" cy="1400370"/>
        </a:xfrm>
        <a:prstGeom prst="rect">
          <a:avLst/>
        </a:prstGeom>
      </xdr:spPr>
    </xdr:pic>
    <xdr:clientData/>
  </xdr:twoCellAnchor>
  <xdr:twoCellAnchor editAs="oneCell">
    <xdr:from>
      <xdr:col>99</xdr:col>
      <xdr:colOff>0</xdr:colOff>
      <xdr:row>38</xdr:row>
      <xdr:rowOff>0</xdr:rowOff>
    </xdr:from>
    <xdr:to>
      <xdr:col>100</xdr:col>
      <xdr:colOff>466944</xdr:colOff>
      <xdr:row>45</xdr:row>
      <xdr:rowOff>152593</xdr:rowOff>
    </xdr:to>
    <xdr:pic>
      <xdr:nvPicPr>
        <xdr:cNvPr id="11" name="Picture 10">
          <a:extLst>
            <a:ext uri="{FF2B5EF4-FFF2-40B4-BE49-F238E27FC236}">
              <a16:creationId xmlns:a16="http://schemas.microsoft.com/office/drawing/2014/main" id="{5D9823F5-50D1-4E73-B656-EC800B8F49F0}"/>
            </a:ext>
          </a:extLst>
        </xdr:cNvPr>
        <xdr:cNvPicPr>
          <a:picLocks noChangeAspect="1"/>
        </xdr:cNvPicPr>
      </xdr:nvPicPr>
      <xdr:blipFill>
        <a:blip xmlns:r="http://schemas.openxmlformats.org/officeDocument/2006/relationships" r:embed="rId10"/>
        <a:stretch>
          <a:fillRect/>
        </a:stretch>
      </xdr:blipFill>
      <xdr:spPr>
        <a:xfrm>
          <a:off x="101069775" y="6753225"/>
          <a:ext cx="1571844" cy="13813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Quadratic%20Regression%20Progr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Plot"/>
      <sheetName val="Summary"/>
      <sheetName val="Interpretation"/>
      <sheetName val="Stats"/>
      <sheetName val="VB Code"/>
      <sheetName val="Worksheet"/>
      <sheetName val="Working Notes"/>
    </sheetNames>
    <sheetDataSet>
      <sheetData sheetId="0"/>
      <sheetData sheetId="1"/>
      <sheetData sheetId="2"/>
      <sheetData sheetId="3"/>
      <sheetData sheetId="4"/>
      <sheetData sheetId="5" refreshError="1"/>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2B3C5-8374-488F-8EF6-07AE9A180D95}">
  <dimension ref="A1:I61"/>
  <sheetViews>
    <sheetView workbookViewId="0">
      <selection activeCell="B26" sqref="B26"/>
    </sheetView>
  </sheetViews>
  <sheetFormatPr defaultRowHeight="12.75" x14ac:dyDescent="0.2"/>
  <cols>
    <col min="2" max="2" width="157.5703125" bestFit="1" customWidth="1"/>
  </cols>
  <sheetData>
    <row r="1" spans="1:2" ht="20.25" x14ac:dyDescent="0.3">
      <c r="A1" s="176" t="s">
        <v>0</v>
      </c>
      <c r="B1" s="176"/>
    </row>
    <row r="2" spans="1:2" x14ac:dyDescent="0.2">
      <c r="A2">
        <v>1</v>
      </c>
      <c r="B2" t="s">
        <v>1</v>
      </c>
    </row>
    <row r="3" spans="1:2" x14ac:dyDescent="0.2">
      <c r="A3">
        <v>2</v>
      </c>
      <c r="B3" t="s">
        <v>2</v>
      </c>
    </row>
    <row r="4" spans="1:2" x14ac:dyDescent="0.2">
      <c r="A4">
        <v>3</v>
      </c>
      <c r="B4" t="s">
        <v>3</v>
      </c>
    </row>
    <row r="5" spans="1:2" x14ac:dyDescent="0.2">
      <c r="A5">
        <v>4</v>
      </c>
      <c r="B5" t="s">
        <v>4</v>
      </c>
    </row>
    <row r="6" spans="1:2" x14ac:dyDescent="0.2">
      <c r="A6">
        <v>5</v>
      </c>
      <c r="B6" t="s">
        <v>5</v>
      </c>
    </row>
    <row r="7" spans="1:2" x14ac:dyDescent="0.2">
      <c r="A7">
        <v>6</v>
      </c>
      <c r="B7" t="s">
        <v>6</v>
      </c>
    </row>
    <row r="8" spans="1:2" x14ac:dyDescent="0.2">
      <c r="A8">
        <v>7</v>
      </c>
      <c r="B8" t="s">
        <v>7</v>
      </c>
    </row>
    <row r="9" spans="1:2" x14ac:dyDescent="0.2">
      <c r="A9">
        <v>8</v>
      </c>
      <c r="B9" t="s">
        <v>8</v>
      </c>
    </row>
    <row r="10" spans="1:2" x14ac:dyDescent="0.2">
      <c r="A10">
        <v>9</v>
      </c>
      <c r="B10" t="s">
        <v>9</v>
      </c>
    </row>
    <row r="11" spans="1:2" x14ac:dyDescent="0.2">
      <c r="A11">
        <v>10</v>
      </c>
      <c r="B11" t="s">
        <v>10</v>
      </c>
    </row>
    <row r="12" spans="1:2" x14ac:dyDescent="0.2">
      <c r="A12">
        <v>11</v>
      </c>
      <c r="B12" t="s">
        <v>325</v>
      </c>
    </row>
    <row r="13" spans="1:2" x14ac:dyDescent="0.2">
      <c r="A13" s="113" t="s">
        <v>11</v>
      </c>
      <c r="B13" s="109" t="s">
        <v>322</v>
      </c>
    </row>
    <row r="14" spans="1:2" x14ac:dyDescent="0.2">
      <c r="A14">
        <v>12</v>
      </c>
      <c r="B14" t="s">
        <v>326</v>
      </c>
    </row>
    <row r="15" spans="1:2" ht="25.5" x14ac:dyDescent="0.2">
      <c r="A15">
        <v>13</v>
      </c>
      <c r="B15" s="133" t="s">
        <v>327</v>
      </c>
    </row>
    <row r="16" spans="1:2" x14ac:dyDescent="0.2">
      <c r="B16" s="133"/>
    </row>
    <row r="18" spans="1:3" ht="20.25" x14ac:dyDescent="0.3">
      <c r="A18" s="176" t="s">
        <v>12</v>
      </c>
      <c r="B18" s="176"/>
      <c r="C18" s="114"/>
    </row>
    <row r="19" spans="1:3" x14ac:dyDescent="0.2">
      <c r="A19">
        <v>1</v>
      </c>
      <c r="B19" t="s">
        <v>13</v>
      </c>
    </row>
    <row r="20" spans="1:3" x14ac:dyDescent="0.2">
      <c r="A20">
        <v>2</v>
      </c>
      <c r="B20" t="s">
        <v>14</v>
      </c>
    </row>
    <row r="21" spans="1:3" x14ac:dyDescent="0.2">
      <c r="A21">
        <v>3</v>
      </c>
      <c r="B21" t="s">
        <v>15</v>
      </c>
    </row>
    <row r="22" spans="1:3" ht="25.5" x14ac:dyDescent="0.2">
      <c r="A22">
        <v>4</v>
      </c>
      <c r="B22" s="133" t="s">
        <v>328</v>
      </c>
    </row>
    <row r="23" spans="1:3" x14ac:dyDescent="0.2">
      <c r="A23" s="113" t="s">
        <v>11</v>
      </c>
      <c r="B23" s="109" t="s">
        <v>16</v>
      </c>
    </row>
    <row r="37" spans="1:9" ht="42" customHeight="1" x14ac:dyDescent="0.3">
      <c r="A37" s="177" t="s">
        <v>17</v>
      </c>
      <c r="B37" s="177"/>
      <c r="C37" s="115"/>
    </row>
    <row r="38" spans="1:9" ht="18" x14ac:dyDescent="0.2">
      <c r="A38" s="5" t="s">
        <v>18</v>
      </c>
      <c r="B38" s="5"/>
      <c r="C38" s="5"/>
      <c r="D38" s="3"/>
      <c r="E38" s="3"/>
      <c r="F38" s="3"/>
      <c r="G38" s="2"/>
      <c r="H38" s="1"/>
      <c r="I38" s="1"/>
    </row>
    <row r="39" spans="1:9" ht="18" x14ac:dyDescent="0.2">
      <c r="A39" s="5" t="s">
        <v>19</v>
      </c>
      <c r="B39" s="5"/>
      <c r="C39" s="5"/>
      <c r="D39" s="3"/>
      <c r="E39" s="3"/>
      <c r="F39" s="3"/>
      <c r="G39" s="2"/>
      <c r="H39" s="1"/>
      <c r="I39" s="1"/>
    </row>
    <row r="40" spans="1:9" ht="18" x14ac:dyDescent="0.2">
      <c r="A40" s="5"/>
      <c r="B40" s="5" t="s">
        <v>20</v>
      </c>
      <c r="C40" s="5"/>
      <c r="D40" s="3"/>
      <c r="E40" s="3"/>
      <c r="F40" s="3"/>
      <c r="G40" s="2"/>
      <c r="H40" s="3"/>
      <c r="I40" s="1"/>
    </row>
    <row r="41" spans="1:9" ht="18" x14ac:dyDescent="0.2">
      <c r="A41" s="5"/>
      <c r="B41" s="5" t="s">
        <v>21</v>
      </c>
      <c r="C41" s="5"/>
      <c r="D41" s="3"/>
      <c r="E41" s="3"/>
      <c r="F41" s="3"/>
      <c r="G41" s="2"/>
      <c r="H41" s="3"/>
      <c r="I41" s="1"/>
    </row>
    <row r="42" spans="1:9" ht="18" x14ac:dyDescent="0.2">
      <c r="A42" s="5"/>
      <c r="B42" s="5" t="s">
        <v>22</v>
      </c>
      <c r="C42" s="5"/>
      <c r="D42" s="3"/>
      <c r="E42" s="3"/>
      <c r="F42" s="3"/>
      <c r="G42" s="2"/>
      <c r="H42" s="3"/>
      <c r="I42" s="1"/>
    </row>
    <row r="43" spans="1:9" ht="18" x14ac:dyDescent="0.2">
      <c r="A43" s="5"/>
      <c r="B43" s="5" t="s">
        <v>23</v>
      </c>
      <c r="C43" s="5"/>
      <c r="D43" s="3"/>
      <c r="E43" s="3"/>
      <c r="F43" s="3"/>
      <c r="G43" s="2"/>
      <c r="H43" s="3"/>
      <c r="I43" s="1"/>
    </row>
    <row r="44" spans="1:9" ht="18" x14ac:dyDescent="0.2">
      <c r="A44" s="5"/>
      <c r="B44" s="5" t="s">
        <v>24</v>
      </c>
      <c r="C44" s="5"/>
      <c r="D44" s="3"/>
      <c r="E44" s="3"/>
      <c r="F44" s="3"/>
      <c r="G44" s="2"/>
      <c r="H44" s="3"/>
      <c r="I44" s="1"/>
    </row>
    <row r="45" spans="1:9" ht="18" x14ac:dyDescent="0.2">
      <c r="A45" s="5"/>
      <c r="B45" s="5" t="s">
        <v>25</v>
      </c>
      <c r="C45" s="5"/>
      <c r="D45" s="3"/>
      <c r="E45" s="3"/>
      <c r="F45" s="3"/>
      <c r="G45" s="2"/>
      <c r="H45" s="3"/>
      <c r="I45" s="1"/>
    </row>
    <row r="46" spans="1:9" ht="18" x14ac:dyDescent="0.2">
      <c r="A46" s="5"/>
      <c r="B46" s="5" t="s">
        <v>26</v>
      </c>
      <c r="C46" s="5"/>
      <c r="D46" s="3"/>
      <c r="E46" s="3"/>
      <c r="F46" s="3"/>
      <c r="G46" s="2"/>
      <c r="H46" s="3"/>
      <c r="I46" s="1"/>
    </row>
    <row r="47" spans="1:9" ht="18" x14ac:dyDescent="0.2">
      <c r="A47" s="5"/>
      <c r="B47" s="5" t="s">
        <v>27</v>
      </c>
      <c r="C47" s="5"/>
      <c r="D47" s="3"/>
      <c r="E47" s="3"/>
      <c r="F47" s="3"/>
      <c r="G47" s="2"/>
      <c r="H47" s="3"/>
      <c r="I47" s="1"/>
    </row>
    <row r="48" spans="1:9" ht="18" x14ac:dyDescent="0.2">
      <c r="A48" s="5"/>
      <c r="B48" s="5"/>
      <c r="C48" s="5"/>
      <c r="D48" s="3"/>
      <c r="E48" s="3"/>
      <c r="F48" s="3"/>
      <c r="G48" s="2"/>
      <c r="H48" s="3"/>
      <c r="I48" s="1"/>
    </row>
    <row r="49" spans="1:9" ht="18" x14ac:dyDescent="0.2">
      <c r="A49" s="5" t="s">
        <v>28</v>
      </c>
      <c r="B49" s="5"/>
      <c r="C49" s="5"/>
      <c r="D49" s="3"/>
      <c r="E49" s="3"/>
      <c r="F49" s="3"/>
      <c r="G49" s="2"/>
      <c r="H49" s="3"/>
      <c r="I49" s="1"/>
    </row>
    <row r="50" spans="1:9" ht="18" x14ac:dyDescent="0.2">
      <c r="A50" s="5"/>
      <c r="B50" s="5" t="s">
        <v>29</v>
      </c>
      <c r="C50" s="5"/>
      <c r="D50" s="3"/>
      <c r="E50" s="3"/>
      <c r="F50" s="3"/>
      <c r="G50" s="2"/>
      <c r="H50" s="3"/>
      <c r="I50" s="1"/>
    </row>
    <row r="51" spans="1:9" ht="18" x14ac:dyDescent="0.2">
      <c r="A51" s="5"/>
      <c r="B51" s="5" t="s">
        <v>30</v>
      </c>
      <c r="C51" s="5"/>
      <c r="D51" s="3"/>
      <c r="E51" s="3"/>
      <c r="F51" s="3"/>
      <c r="G51" s="2"/>
      <c r="H51" s="3"/>
      <c r="I51" s="1"/>
    </row>
    <row r="52" spans="1:9" ht="18" x14ac:dyDescent="0.2">
      <c r="A52" s="5"/>
      <c r="B52" s="5"/>
      <c r="C52" s="5"/>
      <c r="D52" s="3"/>
      <c r="E52" s="3"/>
      <c r="F52" s="3"/>
      <c r="G52" s="2"/>
      <c r="H52" s="3"/>
      <c r="I52" s="1"/>
    </row>
    <row r="53" spans="1:9" ht="18" x14ac:dyDescent="0.2">
      <c r="A53" s="5" t="s">
        <v>31</v>
      </c>
      <c r="B53" s="5"/>
      <c r="C53" s="5"/>
      <c r="D53" s="3"/>
      <c r="E53" s="3"/>
      <c r="F53" s="3"/>
      <c r="G53" s="2"/>
      <c r="H53" s="3"/>
      <c r="I53" s="1"/>
    </row>
    <row r="54" spans="1:9" ht="18" x14ac:dyDescent="0.2">
      <c r="A54" s="5" t="s">
        <v>32</v>
      </c>
      <c r="B54" s="5"/>
      <c r="C54" s="5"/>
      <c r="D54" s="3"/>
      <c r="E54" s="3"/>
      <c r="F54" s="3"/>
      <c r="G54" s="2"/>
      <c r="H54" s="3"/>
      <c r="I54" s="1"/>
    </row>
    <row r="55" spans="1:9" ht="18" x14ac:dyDescent="0.2">
      <c r="A55" s="5"/>
      <c r="B55" s="5"/>
      <c r="C55" s="5"/>
      <c r="D55" s="3"/>
      <c r="E55" s="3"/>
      <c r="F55" s="3"/>
      <c r="G55" s="2"/>
      <c r="H55" s="3"/>
      <c r="I55" s="1"/>
    </row>
    <row r="56" spans="1:9" ht="18" x14ac:dyDescent="0.2">
      <c r="A56" s="5" t="s">
        <v>33</v>
      </c>
      <c r="B56" s="5"/>
      <c r="C56" s="5"/>
      <c r="D56" s="3"/>
      <c r="E56" s="3"/>
      <c r="F56" s="3"/>
      <c r="G56" s="2"/>
      <c r="H56" s="3"/>
      <c r="I56" s="1"/>
    </row>
    <row r="57" spans="1:9" ht="18" x14ac:dyDescent="0.2">
      <c r="A57" s="5"/>
      <c r="B57" s="5" t="s">
        <v>34</v>
      </c>
      <c r="C57" s="5"/>
      <c r="D57" s="3"/>
      <c r="E57" s="3"/>
      <c r="F57" s="3"/>
      <c r="G57" s="2"/>
      <c r="H57" s="3"/>
      <c r="I57" s="1"/>
    </row>
    <row r="58" spans="1:9" ht="18" x14ac:dyDescent="0.2">
      <c r="A58" s="5"/>
      <c r="B58" s="5"/>
      <c r="C58" s="5"/>
      <c r="D58" s="3"/>
      <c r="E58" s="3"/>
      <c r="F58" s="3"/>
      <c r="G58" s="2"/>
      <c r="H58" s="3"/>
      <c r="I58" s="1"/>
    </row>
    <row r="59" spans="1:9" ht="18" x14ac:dyDescent="0.2">
      <c r="A59" s="5" t="s">
        <v>35</v>
      </c>
      <c r="B59" s="5"/>
      <c r="C59" s="5"/>
      <c r="D59" s="3"/>
      <c r="E59" s="3"/>
      <c r="F59" s="3"/>
      <c r="G59" s="2"/>
      <c r="H59" s="3"/>
      <c r="I59" s="1"/>
    </row>
    <row r="60" spans="1:9" ht="18" x14ac:dyDescent="0.2">
      <c r="A60" s="5" t="s">
        <v>36</v>
      </c>
      <c r="B60" s="4"/>
      <c r="C60" s="4"/>
      <c r="D60" s="3"/>
      <c r="E60" s="3"/>
      <c r="F60" s="3"/>
      <c r="G60" s="2"/>
      <c r="H60" s="3"/>
      <c r="I60" s="1"/>
    </row>
    <row r="61" spans="1:9" ht="18" x14ac:dyDescent="0.2">
      <c r="A61" s="5" t="s">
        <v>37</v>
      </c>
      <c r="B61" s="4"/>
      <c r="C61" s="4"/>
      <c r="D61" s="3"/>
      <c r="E61" s="3"/>
      <c r="F61" s="3"/>
      <c r="G61" s="2"/>
      <c r="H61" s="3"/>
      <c r="I61" s="1"/>
    </row>
  </sheetData>
  <mergeCells count="3">
    <mergeCell ref="A1:B1"/>
    <mergeCell ref="A18:B18"/>
    <mergeCell ref="A37:B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E7D4F-6A67-4662-99C9-F9A195C1DEE5}">
  <dimension ref="A1:L80"/>
  <sheetViews>
    <sheetView zoomScaleNormal="100" workbookViewId="0">
      <selection activeCell="A2" sqref="A2"/>
    </sheetView>
  </sheetViews>
  <sheetFormatPr defaultRowHeight="12.75" x14ac:dyDescent="0.2"/>
  <cols>
    <col min="1" max="1" width="16.28515625" customWidth="1"/>
    <col min="2" max="2" width="12.5703125" bestFit="1" customWidth="1"/>
    <col min="3" max="3" width="15.42578125" bestFit="1" customWidth="1"/>
    <col min="4" max="4" width="12.7109375" customWidth="1"/>
    <col min="5" max="5" width="12.42578125" customWidth="1"/>
    <col min="6" max="6" width="10.5703125" bestFit="1" customWidth="1"/>
    <col min="7" max="7" width="13.5703125" customWidth="1"/>
    <col min="8" max="8" width="12.28515625" customWidth="1"/>
    <col min="10" max="10" width="12.5703125" customWidth="1"/>
    <col min="12" max="12" width="12.42578125" bestFit="1" customWidth="1"/>
  </cols>
  <sheetData>
    <row r="1" spans="1:4" x14ac:dyDescent="0.2">
      <c r="A1" t="s">
        <v>350</v>
      </c>
    </row>
    <row r="2" spans="1:4" x14ac:dyDescent="0.2">
      <c r="A2" t="s">
        <v>324</v>
      </c>
    </row>
    <row r="4" spans="1:4" x14ac:dyDescent="0.2">
      <c r="A4" t="s">
        <v>305</v>
      </c>
    </row>
    <row r="5" spans="1:4" x14ac:dyDescent="0.2">
      <c r="A5" t="s">
        <v>306</v>
      </c>
      <c r="B5" t="s">
        <v>307</v>
      </c>
      <c r="C5" t="s">
        <v>308</v>
      </c>
      <c r="D5" t="s">
        <v>309</v>
      </c>
    </row>
    <row r="8" spans="1:4" x14ac:dyDescent="0.2">
      <c r="A8">
        <v>1510.6310000000001</v>
      </c>
      <c r="B8">
        <v>105298.435</v>
      </c>
      <c r="C8">
        <v>0.02</v>
      </c>
      <c r="D8">
        <v>5</v>
      </c>
    </row>
    <row r="9" spans="1:4" x14ac:dyDescent="0.2">
      <c r="A9">
        <v>5545.7579999999998</v>
      </c>
      <c r="B9">
        <v>114330.80499999999</v>
      </c>
      <c r="C9">
        <v>0.20499999999999999</v>
      </c>
      <c r="D9">
        <v>5</v>
      </c>
    </row>
    <row r="10" spans="1:4" x14ac:dyDescent="0.2">
      <c r="A10">
        <v>11238.708000000001</v>
      </c>
      <c r="B10">
        <v>124629.488</v>
      </c>
      <c r="C10">
        <v>0.41</v>
      </c>
      <c r="D10">
        <v>5</v>
      </c>
    </row>
    <row r="11" spans="1:4" x14ac:dyDescent="0.2">
      <c r="A11">
        <v>24220.383000000002</v>
      </c>
      <c r="B11">
        <v>133809.549</v>
      </c>
      <c r="C11">
        <v>0.82</v>
      </c>
      <c r="D11">
        <v>5</v>
      </c>
    </row>
    <row r="12" spans="1:4" x14ac:dyDescent="0.2">
      <c r="A12">
        <v>50986.004000000001</v>
      </c>
      <c r="B12">
        <v>145247.61799999999</v>
      </c>
      <c r="C12">
        <v>1.64</v>
      </c>
      <c r="D12">
        <v>5</v>
      </c>
    </row>
    <row r="13" spans="1:4" x14ac:dyDescent="0.2">
      <c r="A13">
        <v>94710.316000000006</v>
      </c>
      <c r="B13">
        <v>148757.85500000001</v>
      </c>
      <c r="C13">
        <v>2.87</v>
      </c>
      <c r="D13">
        <v>5</v>
      </c>
    </row>
    <row r="14" spans="1:4" x14ac:dyDescent="0.2">
      <c r="A14">
        <v>139743.28899999999</v>
      </c>
      <c r="B14">
        <v>163203.796</v>
      </c>
      <c r="C14">
        <v>4.0999999999999996</v>
      </c>
      <c r="D14">
        <v>5</v>
      </c>
    </row>
    <row r="15" spans="1:4" x14ac:dyDescent="0.2">
      <c r="A15" s="178" t="s">
        <v>310</v>
      </c>
      <c r="B15" s="178"/>
      <c r="C15" s="178"/>
      <c r="D15" s="178"/>
    </row>
    <row r="16" spans="1:4" x14ac:dyDescent="0.2">
      <c r="B16" s="180" t="s">
        <v>313</v>
      </c>
      <c r="C16" s="180"/>
    </row>
    <row r="17" spans="1:10" x14ac:dyDescent="0.2">
      <c r="B17" t="s">
        <v>347</v>
      </c>
      <c r="C17" t="s">
        <v>346</v>
      </c>
      <c r="D17" t="s">
        <v>311</v>
      </c>
      <c r="E17" t="s">
        <v>312</v>
      </c>
      <c r="G17" t="s">
        <v>329</v>
      </c>
    </row>
    <row r="18" spans="1:10" x14ac:dyDescent="0.2">
      <c r="A18" s="122" t="s">
        <v>208</v>
      </c>
      <c r="B18" s="123">
        <v>1.4566637858061979</v>
      </c>
      <c r="C18" s="123">
        <v>1.4566637858061979</v>
      </c>
      <c r="D18" s="122">
        <v>1.4657</v>
      </c>
      <c r="E18" s="122">
        <v>1.4570000000000001</v>
      </c>
      <c r="G18" t="s">
        <v>344</v>
      </c>
    </row>
    <row r="19" spans="1:10" x14ac:dyDescent="0.2">
      <c r="A19" s="122" t="s">
        <v>314</v>
      </c>
      <c r="B19" s="126">
        <v>0.5975454730995895</v>
      </c>
      <c r="C19" s="129">
        <v>0.64541999999999999</v>
      </c>
      <c r="D19" s="126">
        <v>0.59754549999999995</v>
      </c>
      <c r="E19" s="129">
        <v>0.64541999999999999</v>
      </c>
      <c r="G19" t="s">
        <v>343</v>
      </c>
    </row>
    <row r="20" spans="1:10" x14ac:dyDescent="0.2">
      <c r="A20" s="179" t="s">
        <v>315</v>
      </c>
      <c r="B20" s="179"/>
      <c r="C20" s="179"/>
      <c r="D20" s="179"/>
      <c r="G20" t="s">
        <v>345</v>
      </c>
    </row>
    <row r="21" spans="1:10" x14ac:dyDescent="0.2">
      <c r="B21" s="180" t="s">
        <v>313</v>
      </c>
      <c r="C21" s="180"/>
    </row>
    <row r="22" spans="1:10" x14ac:dyDescent="0.2">
      <c r="B22" t="s">
        <v>347</v>
      </c>
      <c r="C22" t="s">
        <v>346</v>
      </c>
      <c r="D22" t="s">
        <v>311</v>
      </c>
      <c r="E22" t="s">
        <v>312</v>
      </c>
    </row>
    <row r="23" spans="1:10" x14ac:dyDescent="0.2">
      <c r="A23" s="122" t="s">
        <v>208</v>
      </c>
      <c r="B23" s="123">
        <v>36815.061338974614</v>
      </c>
      <c r="C23" s="123">
        <v>36815.061338974614</v>
      </c>
      <c r="D23" s="122">
        <v>36815.0625</v>
      </c>
      <c r="E23" s="122">
        <v>36820</v>
      </c>
    </row>
    <row r="24" spans="1:10" x14ac:dyDescent="0.2">
      <c r="A24" s="122" t="s">
        <v>314</v>
      </c>
      <c r="B24" s="126">
        <v>0.4344194952966095</v>
      </c>
      <c r="C24" s="129">
        <v>0.46922999999999998</v>
      </c>
      <c r="D24" s="126">
        <v>0.43441950000000001</v>
      </c>
      <c r="E24" s="129">
        <v>0.46922999999999998</v>
      </c>
    </row>
    <row r="26" spans="1:10" x14ac:dyDescent="0.2">
      <c r="A26" s="178" t="s">
        <v>316</v>
      </c>
      <c r="B26" s="178"/>
      <c r="C26" s="178"/>
      <c r="D26" s="178"/>
    </row>
    <row r="27" spans="1:10" x14ac:dyDescent="0.2">
      <c r="B27" s="180" t="s">
        <v>313</v>
      </c>
      <c r="C27" s="180"/>
      <c r="D27" s="180"/>
      <c r="E27" s="180" t="s">
        <v>311</v>
      </c>
      <c r="F27" s="180"/>
      <c r="G27" s="180"/>
      <c r="H27" s="180" t="s">
        <v>312</v>
      </c>
      <c r="I27" s="180"/>
      <c r="J27" s="180"/>
    </row>
    <row r="28" spans="1:10" x14ac:dyDescent="0.2">
      <c r="A28" s="122" t="s">
        <v>218</v>
      </c>
      <c r="B28" s="122" t="s">
        <v>219</v>
      </c>
      <c r="C28" s="122" t="s">
        <v>220</v>
      </c>
      <c r="D28" s="122" t="s">
        <v>317</v>
      </c>
      <c r="E28" s="122" t="s">
        <v>219</v>
      </c>
      <c r="F28" s="122" t="s">
        <v>220</v>
      </c>
      <c r="G28" s="122" t="s">
        <v>317</v>
      </c>
      <c r="H28" s="122" t="s">
        <v>219</v>
      </c>
      <c r="I28" s="122" t="s">
        <v>220</v>
      </c>
      <c r="J28" s="122" t="s">
        <v>317</v>
      </c>
    </row>
    <row r="29" spans="1:10" x14ac:dyDescent="0.2">
      <c r="A29" s="122" t="s">
        <v>226</v>
      </c>
      <c r="B29" s="130">
        <v>1.0523351403772891</v>
      </c>
      <c r="C29" s="130">
        <v>1.0487161632365996</v>
      </c>
      <c r="D29" s="130">
        <v>1.0202395491594303</v>
      </c>
      <c r="E29" s="125">
        <v>1.0523</v>
      </c>
      <c r="F29" s="125">
        <v>1.0487</v>
      </c>
      <c r="G29" s="125">
        <v>1.0202</v>
      </c>
      <c r="H29" s="125">
        <v>1.052</v>
      </c>
      <c r="I29" s="125">
        <v>1.0489999999999999</v>
      </c>
      <c r="J29" s="131">
        <v>1.02</v>
      </c>
    </row>
    <row r="30" spans="1:10" x14ac:dyDescent="0.2">
      <c r="A30" s="122" t="s">
        <v>227</v>
      </c>
      <c r="B30" s="130">
        <v>8.5197028818480239E-3</v>
      </c>
      <c r="C30" s="130">
        <v>9.5604173081635848E-3</v>
      </c>
      <c r="D30" s="130">
        <v>1.0227778260989863E-2</v>
      </c>
      <c r="E30" s="125">
        <v>8.5000000000000006E-3</v>
      </c>
      <c r="F30" s="125">
        <v>9.5999999999999992E-3</v>
      </c>
      <c r="G30" s="125">
        <v>1.0200000000000001E-2</v>
      </c>
      <c r="H30" s="125">
        <v>8.5199999999999998E-3</v>
      </c>
      <c r="I30" s="125">
        <v>9.5600000000000008E-3</v>
      </c>
      <c r="J30" s="125">
        <v>1.023E-3</v>
      </c>
    </row>
    <row r="31" spans="1:10" x14ac:dyDescent="0.2">
      <c r="A31" s="122"/>
      <c r="B31" s="122"/>
      <c r="C31" s="122"/>
      <c r="D31" s="122"/>
      <c r="E31" s="122"/>
      <c r="F31" s="122"/>
      <c r="G31" s="122"/>
      <c r="H31" s="122"/>
      <c r="I31" s="122"/>
      <c r="J31" s="122"/>
    </row>
    <row r="32" spans="1:10" x14ac:dyDescent="0.2">
      <c r="A32" s="122" t="s">
        <v>318</v>
      </c>
      <c r="B32" s="124">
        <v>0.99864037769023029</v>
      </c>
      <c r="C32" s="124">
        <v>0.99862856707134251</v>
      </c>
      <c r="D32" s="124">
        <v>0.99708033420496189</v>
      </c>
      <c r="E32" s="125">
        <v>0.99863999999999997</v>
      </c>
      <c r="F32" s="125">
        <v>0.99863000000000002</v>
      </c>
      <c r="G32" s="124">
        <v>0.99707999999999997</v>
      </c>
      <c r="H32" s="124">
        <v>0.99863999999999997</v>
      </c>
      <c r="I32" s="127">
        <v>0.99892999999999998</v>
      </c>
      <c r="J32" s="127">
        <v>0.99732200000000004</v>
      </c>
    </row>
    <row r="33" spans="1:10" x14ac:dyDescent="0.2">
      <c r="B33" s="180" t="s">
        <v>313</v>
      </c>
      <c r="C33" s="180"/>
      <c r="D33" s="180"/>
      <c r="E33" s="180" t="s">
        <v>311</v>
      </c>
      <c r="F33" s="180"/>
      <c r="G33" s="180"/>
      <c r="H33" s="180" t="s">
        <v>312</v>
      </c>
      <c r="I33" s="180"/>
      <c r="J33" s="180"/>
    </row>
    <row r="34" spans="1:10" x14ac:dyDescent="0.2">
      <c r="A34" s="122" t="s">
        <v>218</v>
      </c>
      <c r="B34" s="122" t="s">
        <v>219</v>
      </c>
      <c r="C34" s="122" t="s">
        <v>220</v>
      </c>
      <c r="D34" s="122" t="s">
        <v>317</v>
      </c>
      <c r="E34" s="122" t="s">
        <v>219</v>
      </c>
      <c r="F34" s="122" t="s">
        <v>220</v>
      </c>
      <c r="G34" s="122" t="s">
        <v>317</v>
      </c>
      <c r="H34" s="122" t="s">
        <v>219</v>
      </c>
      <c r="I34" s="122" t="s">
        <v>220</v>
      </c>
      <c r="J34" s="122" t="s">
        <v>317</v>
      </c>
    </row>
    <row r="35" spans="1:10" x14ac:dyDescent="0.2">
      <c r="A35" s="122" t="s">
        <v>319</v>
      </c>
      <c r="B35" s="130">
        <v>-0.1018980610032641</v>
      </c>
      <c r="C35" s="130">
        <v>1.7705873691022944E-2</v>
      </c>
      <c r="D35" s="130">
        <v>0.11891807919072406</v>
      </c>
      <c r="E35" s="125">
        <v>-0.1019</v>
      </c>
      <c r="F35" s="125">
        <v>1.77E-2</v>
      </c>
      <c r="G35" s="125">
        <v>0.11890000000000001</v>
      </c>
      <c r="H35" s="125">
        <v>-0.1019</v>
      </c>
      <c r="I35" s="125">
        <v>1.771E-2</v>
      </c>
      <c r="J35" s="125">
        <v>1.189E-2</v>
      </c>
    </row>
    <row r="36" spans="1:10" x14ac:dyDescent="0.2">
      <c r="A36" s="122" t="s">
        <v>239</v>
      </c>
      <c r="B36" s="130">
        <v>1.1336526985366899</v>
      </c>
      <c r="C36" s="130">
        <v>1.0382053483139595</v>
      </c>
      <c r="D36" s="130">
        <v>0.9781223059019335</v>
      </c>
      <c r="E36" s="125">
        <v>1.1336999999999999</v>
      </c>
      <c r="F36" s="125">
        <v>1.0382</v>
      </c>
      <c r="G36" s="125">
        <v>0.97809999999999997</v>
      </c>
      <c r="H36" s="125">
        <v>1.1339999999999999</v>
      </c>
      <c r="I36" s="125">
        <v>1.038</v>
      </c>
      <c r="J36" s="125">
        <v>0.97809999999999997</v>
      </c>
    </row>
    <row r="37" spans="1:10" x14ac:dyDescent="0.2">
      <c r="A37" s="122" t="s">
        <v>241</v>
      </c>
      <c r="B37" s="130">
        <v>1.7994617398852837E-3</v>
      </c>
      <c r="C37" s="130">
        <v>9.687416375719099E-3</v>
      </c>
      <c r="D37" s="130">
        <v>1.0413382004301319E-2</v>
      </c>
      <c r="E37" s="125">
        <v>1.8E-3</v>
      </c>
      <c r="F37" s="125">
        <v>9.7000000000000003E-3</v>
      </c>
      <c r="G37" s="125">
        <v>1.04E-2</v>
      </c>
      <c r="H37" s="125">
        <v>1.799E-3</v>
      </c>
      <c r="I37" s="125">
        <v>9.6869999999999994E-3</v>
      </c>
      <c r="J37" s="125">
        <v>1.0410000000000001E-2</v>
      </c>
    </row>
    <row r="38" spans="1:10" x14ac:dyDescent="0.2">
      <c r="A38" s="122" t="s">
        <v>318</v>
      </c>
      <c r="B38" s="124">
        <v>0.99906090082620524</v>
      </c>
      <c r="C38" s="124">
        <v>0.99848154018409507</v>
      </c>
      <c r="D38" s="124">
        <v>0.99670019074036253</v>
      </c>
      <c r="E38" s="124">
        <v>0.99905999999999995</v>
      </c>
      <c r="F38" s="124">
        <v>0.99848000000000003</v>
      </c>
      <c r="G38" s="124">
        <v>0.99670000000000003</v>
      </c>
      <c r="H38" s="124">
        <v>0.99906099999999998</v>
      </c>
      <c r="I38" s="127">
        <v>0.99894799999999995</v>
      </c>
      <c r="J38" s="127">
        <v>0.99839500000000003</v>
      </c>
    </row>
    <row r="40" spans="1:10" x14ac:dyDescent="0.2">
      <c r="A40" s="178" t="s">
        <v>320</v>
      </c>
      <c r="B40" s="178"/>
      <c r="C40" s="178"/>
      <c r="D40" s="178"/>
    </row>
    <row r="41" spans="1:10" x14ac:dyDescent="0.2">
      <c r="B41" s="180" t="s">
        <v>313</v>
      </c>
      <c r="C41" s="180"/>
      <c r="D41" s="180"/>
      <c r="E41" s="180" t="s">
        <v>311</v>
      </c>
      <c r="F41" s="180"/>
      <c r="G41" s="180"/>
      <c r="H41" s="180" t="s">
        <v>312</v>
      </c>
      <c r="I41" s="180"/>
      <c r="J41" s="180"/>
    </row>
    <row r="42" spans="1:10" x14ac:dyDescent="0.2">
      <c r="A42" s="122" t="s">
        <v>218</v>
      </c>
      <c r="B42" s="122" t="s">
        <v>219</v>
      </c>
      <c r="C42" s="122" t="s">
        <v>220</v>
      </c>
      <c r="D42" s="122" t="s">
        <v>317</v>
      </c>
      <c r="E42" s="122" t="s">
        <v>219</v>
      </c>
      <c r="F42" s="122" t="s">
        <v>220</v>
      </c>
      <c r="G42" s="122" t="s">
        <v>317</v>
      </c>
      <c r="H42" s="122" t="s">
        <v>219</v>
      </c>
      <c r="I42" s="122" t="s">
        <v>220</v>
      </c>
      <c r="J42" s="122" t="s">
        <v>317</v>
      </c>
    </row>
    <row r="43" spans="1:10" x14ac:dyDescent="0.2">
      <c r="A43" s="122" t="s">
        <v>226</v>
      </c>
      <c r="B43" s="130">
        <v>1.0673163654553266</v>
      </c>
      <c r="C43" s="130">
        <v>1.0819615289381124</v>
      </c>
      <c r="D43" s="130">
        <v>1.4566637858061977</v>
      </c>
      <c r="E43" s="125">
        <v>1.0672999999999999</v>
      </c>
      <c r="F43" s="125">
        <v>1.0820000000000001</v>
      </c>
      <c r="G43" s="125">
        <v>1.4567000000000001</v>
      </c>
      <c r="H43" s="125">
        <v>1.0669999999999999</v>
      </c>
      <c r="I43" s="125">
        <v>1.0820000000000001</v>
      </c>
      <c r="J43" s="125">
        <v>1.4570000000000001</v>
      </c>
    </row>
    <row r="44" spans="1:10" x14ac:dyDescent="0.2">
      <c r="A44" s="122" t="s">
        <v>227</v>
      </c>
      <c r="B44" s="123">
        <v>2.9480714090847507E-101</v>
      </c>
      <c r="C44" s="123">
        <v>2.6229157980766005E-99</v>
      </c>
      <c r="D44" s="123">
        <v>5.1700613067078817E-97</v>
      </c>
      <c r="E44" s="122">
        <v>0</v>
      </c>
      <c r="F44" s="122">
        <v>0</v>
      </c>
      <c r="G44" s="122">
        <v>0</v>
      </c>
      <c r="H44" s="122">
        <v>0</v>
      </c>
      <c r="I44" s="122">
        <v>0</v>
      </c>
      <c r="J44" s="122">
        <v>0</v>
      </c>
    </row>
    <row r="45" spans="1:10" x14ac:dyDescent="0.2">
      <c r="A45" s="122"/>
      <c r="B45" s="122"/>
      <c r="C45" s="122"/>
      <c r="D45" s="122"/>
      <c r="E45" s="122"/>
      <c r="F45" s="122"/>
      <c r="G45" s="122"/>
      <c r="H45" s="122"/>
      <c r="I45" s="122"/>
      <c r="J45" s="122"/>
    </row>
    <row r="46" spans="1:10" x14ac:dyDescent="0.2">
      <c r="A46" s="122" t="s">
        <v>318</v>
      </c>
      <c r="B46" s="127">
        <v>0.99824013167278525</v>
      </c>
      <c r="C46" s="127">
        <v>0.99784886404758832</v>
      </c>
      <c r="D46" s="127">
        <v>0.72169878747854144</v>
      </c>
      <c r="E46" s="128">
        <v>0.99914999999999998</v>
      </c>
      <c r="F46" s="128">
        <v>0.99897000000000002</v>
      </c>
      <c r="G46" s="127">
        <v>0.86619000000000002</v>
      </c>
      <c r="H46" s="127">
        <v>0.99863999999999997</v>
      </c>
      <c r="I46" s="127">
        <v>0.99892999999999998</v>
      </c>
      <c r="J46" s="127">
        <v>0.99732200000000004</v>
      </c>
    </row>
    <row r="47" spans="1:10" x14ac:dyDescent="0.2">
      <c r="B47" s="180" t="s">
        <v>313</v>
      </c>
      <c r="C47" s="180"/>
      <c r="D47" s="180"/>
      <c r="E47" s="180" t="s">
        <v>311</v>
      </c>
      <c r="F47" s="180"/>
      <c r="G47" s="180"/>
      <c r="H47" s="180" t="s">
        <v>312</v>
      </c>
      <c r="I47" s="180"/>
      <c r="J47" s="180"/>
    </row>
    <row r="48" spans="1:10" x14ac:dyDescent="0.2">
      <c r="A48" s="122" t="s">
        <v>218</v>
      </c>
      <c r="B48" s="122" t="s">
        <v>219</v>
      </c>
      <c r="C48" s="122" t="s">
        <v>220</v>
      </c>
      <c r="D48" s="122" t="s">
        <v>317</v>
      </c>
      <c r="E48" s="122" t="s">
        <v>219</v>
      </c>
      <c r="F48" s="122" t="s">
        <v>220</v>
      </c>
      <c r="G48" s="122" t="s">
        <v>317</v>
      </c>
      <c r="H48" s="122" t="s">
        <v>219</v>
      </c>
      <c r="I48" s="122" t="s">
        <v>220</v>
      </c>
      <c r="J48" s="122" t="s">
        <v>317</v>
      </c>
    </row>
    <row r="49" spans="1:11" x14ac:dyDescent="0.2">
      <c r="A49" s="122" t="s">
        <v>319</v>
      </c>
      <c r="B49" s="130">
        <v>-0.11204623470494468</v>
      </c>
      <c r="C49" s="130">
        <v>-0.12918304353147647</v>
      </c>
      <c r="D49" s="130">
        <v>-1.3328880640623306</v>
      </c>
      <c r="E49" s="130">
        <v>-0.112</v>
      </c>
      <c r="F49" s="125">
        <v>-0.12920000000000001</v>
      </c>
      <c r="G49" s="125">
        <v>-1.3329</v>
      </c>
      <c r="H49" s="130">
        <v>-0.112</v>
      </c>
      <c r="I49" s="125">
        <v>-0.12920000000000001</v>
      </c>
      <c r="J49" s="125">
        <v>-1.333</v>
      </c>
    </row>
    <row r="50" spans="1:11" x14ac:dyDescent="0.2">
      <c r="A50" s="122" t="s">
        <v>239</v>
      </c>
      <c r="B50" s="130">
        <v>1.1437385686568273</v>
      </c>
      <c r="C50" s="130">
        <v>1.1554268925868127</v>
      </c>
      <c r="D50" s="130">
        <v>1.8399643105144079</v>
      </c>
      <c r="E50" s="125">
        <v>1.1436999999999999</v>
      </c>
      <c r="F50" s="125">
        <v>1.1554</v>
      </c>
      <c r="G50" s="125">
        <v>1.84</v>
      </c>
      <c r="H50" s="125">
        <v>1.1439999999999999</v>
      </c>
      <c r="I50" s="125">
        <v>1.155</v>
      </c>
      <c r="J50" s="131">
        <v>1.84</v>
      </c>
    </row>
    <row r="51" spans="1:11" x14ac:dyDescent="0.2">
      <c r="A51" s="122" t="s">
        <v>241</v>
      </c>
      <c r="B51" s="123">
        <v>3.9107714730506379E-102</v>
      </c>
      <c r="C51" s="123">
        <v>2.3687037191645583E-99</v>
      </c>
      <c r="D51" s="123">
        <v>4.1184701791848824E-97</v>
      </c>
      <c r="E51" s="122">
        <v>0</v>
      </c>
      <c r="F51" s="122">
        <v>0</v>
      </c>
      <c r="G51" s="122">
        <v>0</v>
      </c>
      <c r="H51" s="122">
        <v>0</v>
      </c>
      <c r="I51" s="122">
        <v>0</v>
      </c>
      <c r="J51" s="122">
        <v>0</v>
      </c>
    </row>
    <row r="52" spans="1:11" x14ac:dyDescent="0.2">
      <c r="A52" s="122" t="s">
        <v>318</v>
      </c>
      <c r="B52" s="127">
        <v>0.99904968659187687</v>
      </c>
      <c r="C52" s="127">
        <v>0.99903074956976146</v>
      </c>
      <c r="D52" s="127">
        <v>0.86896865675390156</v>
      </c>
      <c r="E52" s="127">
        <v>0.99953999999999998</v>
      </c>
      <c r="F52" s="127">
        <v>0.99953000000000003</v>
      </c>
      <c r="G52" s="127">
        <v>0.93700000000000006</v>
      </c>
      <c r="H52" s="127">
        <v>0.99905699999999997</v>
      </c>
      <c r="I52" s="127">
        <v>0.99778199999999995</v>
      </c>
      <c r="J52" s="127">
        <v>0.91095899999999996</v>
      </c>
    </row>
    <row r="54" spans="1:11" x14ac:dyDescent="0.2">
      <c r="A54" s="178" t="s">
        <v>321</v>
      </c>
      <c r="B54" s="178"/>
      <c r="C54" s="178"/>
      <c r="D54" s="178"/>
      <c r="K54" s="132" t="s">
        <v>330</v>
      </c>
    </row>
    <row r="55" spans="1:11" x14ac:dyDescent="0.2">
      <c r="B55" s="180" t="s">
        <v>313</v>
      </c>
      <c r="C55" s="180"/>
      <c r="D55" s="180"/>
      <c r="E55" s="180" t="s">
        <v>311</v>
      </c>
      <c r="F55" s="180"/>
      <c r="G55" s="180"/>
      <c r="H55" s="180" t="s">
        <v>312</v>
      </c>
      <c r="I55" s="180"/>
      <c r="J55" s="180"/>
    </row>
    <row r="56" spans="1:11" x14ac:dyDescent="0.2">
      <c r="A56" s="122" t="s">
        <v>218</v>
      </c>
      <c r="B56" s="122" t="s">
        <v>219</v>
      </c>
      <c r="C56" s="122" t="s">
        <v>220</v>
      </c>
      <c r="D56" s="122" t="s">
        <v>317</v>
      </c>
      <c r="E56" s="122" t="s">
        <v>219</v>
      </c>
      <c r="F56" s="122" t="s">
        <v>220</v>
      </c>
      <c r="G56" s="122" t="s">
        <v>317</v>
      </c>
      <c r="H56" s="122" t="s">
        <v>219</v>
      </c>
      <c r="I56" s="122" t="s">
        <v>220</v>
      </c>
      <c r="J56" s="122" t="s">
        <v>317</v>
      </c>
    </row>
    <row r="57" spans="1:11" x14ac:dyDescent="0.2">
      <c r="A57" s="122" t="s">
        <v>226</v>
      </c>
      <c r="B57" s="130">
        <v>34102.838123379624</v>
      </c>
      <c r="C57" s="130">
        <v>32208.289567712094</v>
      </c>
      <c r="D57" s="130">
        <v>29002.974497399679</v>
      </c>
      <c r="E57" s="130">
        <v>34102.838000000003</v>
      </c>
      <c r="F57" s="130">
        <v>32208.289499999999</v>
      </c>
      <c r="G57" s="125">
        <v>29002.974600000001</v>
      </c>
      <c r="H57" s="125">
        <v>34100</v>
      </c>
      <c r="I57" s="125">
        <v>32210</v>
      </c>
      <c r="J57" s="125">
        <v>29000</v>
      </c>
    </row>
    <row r="58" spans="1:11" x14ac:dyDescent="0.2">
      <c r="A58" s="122" t="s">
        <v>227</v>
      </c>
      <c r="B58" s="130">
        <v>-2184.2823874022633</v>
      </c>
      <c r="C58" s="130">
        <v>539.80778585397582</v>
      </c>
      <c r="D58" s="130">
        <v>915.39705247734344</v>
      </c>
      <c r="E58" s="125">
        <v>-2184.2822000000001</v>
      </c>
      <c r="F58" s="125">
        <v>539.80790000000002</v>
      </c>
      <c r="G58" s="125">
        <v>915.3972</v>
      </c>
      <c r="H58" s="125">
        <v>-2184</v>
      </c>
      <c r="I58" s="125">
        <v>539.79999999999995</v>
      </c>
      <c r="J58" s="125">
        <v>915.4</v>
      </c>
    </row>
    <row r="59" spans="1:11" x14ac:dyDescent="0.2">
      <c r="A59" s="122"/>
      <c r="B59" s="122"/>
      <c r="C59" s="122"/>
      <c r="D59" s="122"/>
      <c r="E59" s="122"/>
      <c r="F59" s="122"/>
      <c r="G59" s="122"/>
      <c r="H59" s="122"/>
      <c r="I59" s="122"/>
      <c r="J59" s="122"/>
    </row>
    <row r="60" spans="1:11" x14ac:dyDescent="0.2">
      <c r="A60" s="122" t="s">
        <v>318</v>
      </c>
      <c r="B60" s="124">
        <v>0.99846023072990264</v>
      </c>
      <c r="C60" s="124">
        <v>0.99537873759228568</v>
      </c>
      <c r="D60" s="124">
        <v>0.96851919224634209</v>
      </c>
      <c r="E60" s="125">
        <v>0.99846000000000001</v>
      </c>
      <c r="F60" s="125">
        <v>0.99538000000000004</v>
      </c>
      <c r="G60" s="124">
        <v>0.96852000000000005</v>
      </c>
      <c r="H60" s="124">
        <v>0.99846000000000001</v>
      </c>
      <c r="I60" s="127">
        <v>0.99387099999999995</v>
      </c>
      <c r="J60" s="127">
        <v>0.97996099999999997</v>
      </c>
    </row>
    <row r="61" spans="1:11" x14ac:dyDescent="0.2">
      <c r="B61" s="180" t="s">
        <v>313</v>
      </c>
      <c r="C61" s="180"/>
      <c r="D61" s="180"/>
      <c r="E61" s="180" t="s">
        <v>311</v>
      </c>
      <c r="F61" s="180"/>
      <c r="G61" s="180"/>
      <c r="H61" s="180" t="s">
        <v>312</v>
      </c>
      <c r="I61" s="180"/>
      <c r="J61" s="180"/>
    </row>
    <row r="62" spans="1:11" x14ac:dyDescent="0.2">
      <c r="A62" s="122" t="s">
        <v>218</v>
      </c>
      <c r="B62" s="122" t="s">
        <v>219</v>
      </c>
      <c r="C62" s="122" t="s">
        <v>220</v>
      </c>
      <c r="D62" s="122" t="s">
        <v>317</v>
      </c>
      <c r="E62" s="122" t="s">
        <v>219</v>
      </c>
      <c r="F62" s="122" t="s">
        <v>220</v>
      </c>
      <c r="G62" s="122" t="s">
        <v>317</v>
      </c>
      <c r="H62" s="122" t="s">
        <v>219</v>
      </c>
      <c r="I62" s="122" t="s">
        <v>220</v>
      </c>
      <c r="J62" s="122" t="s">
        <v>317</v>
      </c>
    </row>
    <row r="63" spans="1:11" x14ac:dyDescent="0.2">
      <c r="A63" s="122" t="s">
        <v>319</v>
      </c>
      <c r="B63" s="130">
        <v>1183.2127090608244</v>
      </c>
      <c r="C63" s="130">
        <v>1853.8186965040732</v>
      </c>
      <c r="D63" s="130">
        <v>2677.0732667141201</v>
      </c>
      <c r="E63" s="130">
        <v>1183.2128</v>
      </c>
      <c r="F63" s="130">
        <v>1853.8187</v>
      </c>
      <c r="G63" s="130">
        <v>2677.0731000000001</v>
      </c>
      <c r="H63" s="130">
        <v>1183</v>
      </c>
      <c r="I63" s="125">
        <v>1854</v>
      </c>
      <c r="J63" s="125">
        <v>2677</v>
      </c>
    </row>
    <row r="64" spans="1:11" x14ac:dyDescent="0.2">
      <c r="A64" s="122" t="s">
        <v>239</v>
      </c>
      <c r="B64" s="130">
        <v>29381.650726059401</v>
      </c>
      <c r="C64" s="130">
        <v>26705.837229264202</v>
      </c>
      <c r="D64" s="130">
        <v>24262.276246988695</v>
      </c>
      <c r="E64" s="130">
        <v>29381.650300000001</v>
      </c>
      <c r="F64" s="130">
        <v>26705.837100000001</v>
      </c>
      <c r="G64" s="130">
        <v>24262.276699999999</v>
      </c>
      <c r="H64" s="125">
        <v>29380</v>
      </c>
      <c r="I64" s="125">
        <v>26710</v>
      </c>
      <c r="J64" s="131">
        <v>24260</v>
      </c>
    </row>
    <row r="65" spans="1:12" x14ac:dyDescent="0.2">
      <c r="A65" s="122" t="s">
        <v>241</v>
      </c>
      <c r="B65" s="130">
        <v>-233.44184911442244</v>
      </c>
      <c r="C65" s="130">
        <v>872.23030560852931</v>
      </c>
      <c r="D65" s="130">
        <v>1019.8544282612786</v>
      </c>
      <c r="E65" s="130">
        <v>-233.44159999999999</v>
      </c>
      <c r="F65" s="130">
        <v>872.23050000000001</v>
      </c>
      <c r="G65" s="130">
        <v>1019.8545</v>
      </c>
      <c r="H65" s="125">
        <v>-233.4</v>
      </c>
      <c r="I65" s="125">
        <v>872.2</v>
      </c>
      <c r="J65" s="125">
        <v>1020</v>
      </c>
    </row>
    <row r="66" spans="1:12" x14ac:dyDescent="0.2">
      <c r="A66" s="122" t="s">
        <v>318</v>
      </c>
      <c r="B66" s="124">
        <v>0.99980972940684409</v>
      </c>
      <c r="C66" s="124">
        <v>0.99937623683021337</v>
      </c>
      <c r="D66" s="124">
        <v>0.99705088998953384</v>
      </c>
      <c r="E66" s="124">
        <v>0.99980999999999998</v>
      </c>
      <c r="F66" s="124">
        <v>0.99938000000000005</v>
      </c>
      <c r="G66" s="124">
        <v>0.99704999999999999</v>
      </c>
      <c r="H66" s="124">
        <v>0.99980999999999998</v>
      </c>
      <c r="I66" s="127">
        <v>0.99902000000000002</v>
      </c>
      <c r="J66" s="127">
        <v>0.99649200000000004</v>
      </c>
    </row>
    <row r="68" spans="1:12" x14ac:dyDescent="0.2">
      <c r="A68" s="178" t="s">
        <v>323</v>
      </c>
      <c r="B68" s="178"/>
      <c r="C68" s="178"/>
      <c r="D68" s="178"/>
      <c r="K68" s="132" t="s">
        <v>331</v>
      </c>
    </row>
    <row r="69" spans="1:12" x14ac:dyDescent="0.2">
      <c r="B69" s="180" t="s">
        <v>313</v>
      </c>
      <c r="C69" s="180"/>
      <c r="D69" s="180"/>
      <c r="E69" s="180" t="s">
        <v>311</v>
      </c>
      <c r="F69" s="180"/>
      <c r="G69" s="180"/>
      <c r="H69" s="180" t="s">
        <v>312</v>
      </c>
      <c r="I69" s="180"/>
      <c r="J69" s="180"/>
    </row>
    <row r="70" spans="1:12" x14ac:dyDescent="0.2">
      <c r="A70" s="122" t="s">
        <v>218</v>
      </c>
      <c r="B70" s="122" t="s">
        <v>219</v>
      </c>
      <c r="C70" s="122" t="s">
        <v>220</v>
      </c>
      <c r="D70" s="122" t="s">
        <v>317</v>
      </c>
      <c r="E70" s="122" t="s">
        <v>219</v>
      </c>
      <c r="F70" s="122" t="s">
        <v>220</v>
      </c>
      <c r="G70" s="122" t="s">
        <v>317</v>
      </c>
      <c r="H70" s="122" t="s">
        <v>219</v>
      </c>
      <c r="I70" s="122" t="s">
        <v>220</v>
      </c>
      <c r="J70" s="122" t="s">
        <v>317</v>
      </c>
    </row>
    <row r="71" spans="1:12" x14ac:dyDescent="0.2">
      <c r="A71" s="122" t="s">
        <v>226</v>
      </c>
      <c r="B71" s="130">
        <v>33334.660487763111</v>
      </c>
      <c r="C71" s="130">
        <v>32583.714754098361</v>
      </c>
      <c r="D71" s="130">
        <v>36815.061338974614</v>
      </c>
      <c r="E71" s="125">
        <v>33334.660400000001</v>
      </c>
      <c r="F71" s="130">
        <v>32583.714800000002</v>
      </c>
      <c r="G71" s="125">
        <v>36815.0625</v>
      </c>
      <c r="H71" s="125">
        <v>33330</v>
      </c>
      <c r="I71" s="125">
        <v>32580</v>
      </c>
      <c r="J71" s="125">
        <v>36820</v>
      </c>
      <c r="L71" s="135"/>
    </row>
    <row r="72" spans="1:12" x14ac:dyDescent="0.2">
      <c r="A72" s="122" t="s">
        <v>227</v>
      </c>
      <c r="B72" s="123">
        <v>-7.5582688093357606E-96</v>
      </c>
      <c r="C72" s="123">
        <v>2.9619426094133773E-95</v>
      </c>
      <c r="D72" s="123">
        <v>1.850903983453987E-93</v>
      </c>
      <c r="E72" s="122">
        <v>0</v>
      </c>
      <c r="F72" s="122">
        <v>0</v>
      </c>
      <c r="G72" s="122">
        <v>0</v>
      </c>
      <c r="H72" s="122">
        <v>0</v>
      </c>
      <c r="I72" s="122">
        <v>0</v>
      </c>
      <c r="J72" s="122">
        <v>0</v>
      </c>
    </row>
    <row r="73" spans="1:12" x14ac:dyDescent="0.2">
      <c r="A73" s="122"/>
      <c r="B73" s="122"/>
      <c r="C73" s="122"/>
      <c r="D73" s="122"/>
      <c r="E73" s="122"/>
      <c r="F73" s="122"/>
      <c r="G73" s="122"/>
      <c r="H73" s="122"/>
      <c r="I73" s="122"/>
      <c r="J73" s="122"/>
    </row>
    <row r="74" spans="1:12" x14ac:dyDescent="0.2">
      <c r="A74" s="122" t="s">
        <v>318</v>
      </c>
      <c r="B74" s="127">
        <v>0.99745837674930904</v>
      </c>
      <c r="C74" s="127">
        <v>0.99647899654139893</v>
      </c>
      <c r="D74" s="127">
        <v>0.97642094369174048</v>
      </c>
      <c r="E74" s="128">
        <v>0.99868000000000001</v>
      </c>
      <c r="F74" s="128">
        <v>0.99817999999999996</v>
      </c>
      <c r="G74" s="127">
        <v>0.98780000000000001</v>
      </c>
      <c r="H74" s="127">
        <v>0.99846000000000001</v>
      </c>
      <c r="I74" s="127">
        <v>0.99387099999999995</v>
      </c>
      <c r="J74" s="127">
        <v>0.97996099999999997</v>
      </c>
    </row>
    <row r="75" spans="1:12" x14ac:dyDescent="0.2">
      <c r="B75" s="180" t="s">
        <v>313</v>
      </c>
      <c r="C75" s="180"/>
      <c r="D75" s="180"/>
      <c r="E75" s="180" t="s">
        <v>311</v>
      </c>
      <c r="F75" s="180"/>
      <c r="G75" s="180"/>
      <c r="H75" s="180" t="s">
        <v>312</v>
      </c>
      <c r="I75" s="180"/>
      <c r="J75" s="180"/>
    </row>
    <row r="76" spans="1:12" x14ac:dyDescent="0.2">
      <c r="A76" s="122" t="s">
        <v>218</v>
      </c>
      <c r="B76" s="122" t="s">
        <v>219</v>
      </c>
      <c r="C76" s="122" t="s">
        <v>220</v>
      </c>
      <c r="D76" s="122" t="s">
        <v>317</v>
      </c>
      <c r="E76" s="122" t="s">
        <v>219</v>
      </c>
      <c r="F76" s="122" t="s">
        <v>220</v>
      </c>
      <c r="G76" s="122" t="s">
        <v>317</v>
      </c>
      <c r="H76" s="122" t="s">
        <v>219</v>
      </c>
      <c r="I76" s="122" t="s">
        <v>220</v>
      </c>
      <c r="J76" s="122" t="s">
        <v>317</v>
      </c>
    </row>
    <row r="77" spans="1:12" x14ac:dyDescent="0.2">
      <c r="A77" s="122" t="s">
        <v>319</v>
      </c>
      <c r="B77" s="130">
        <v>1235.8730881407682</v>
      </c>
      <c r="C77" s="130">
        <v>1324.798531826862</v>
      </c>
      <c r="D77" s="130">
        <v>-3010.342881322973</v>
      </c>
      <c r="E77" s="130">
        <v>1235.8731</v>
      </c>
      <c r="F77" s="130">
        <v>1324.7983999999999</v>
      </c>
      <c r="G77" s="130">
        <v>-3010.3436999999999</v>
      </c>
      <c r="H77" s="130">
        <v>1236</v>
      </c>
      <c r="I77" s="125">
        <v>1325</v>
      </c>
      <c r="J77" s="125">
        <v>-3010</v>
      </c>
    </row>
    <row r="78" spans="1:12" x14ac:dyDescent="0.2">
      <c r="A78" s="122" t="s">
        <v>239</v>
      </c>
      <c r="B78" s="130">
        <v>29119.965343304502</v>
      </c>
      <c r="C78" s="130">
        <v>28816.703107627516</v>
      </c>
      <c r="D78" s="130">
        <v>41143.504353334014</v>
      </c>
      <c r="E78" s="130">
        <v>29119.965199999999</v>
      </c>
      <c r="F78" s="130">
        <v>28816.703399999999</v>
      </c>
      <c r="G78" s="130">
        <v>41143.506699999998</v>
      </c>
      <c r="H78" s="125">
        <v>29120</v>
      </c>
      <c r="I78" s="125">
        <v>28820</v>
      </c>
      <c r="J78" s="131">
        <v>41140</v>
      </c>
    </row>
    <row r="79" spans="1:12" x14ac:dyDescent="0.2">
      <c r="A79" s="122" t="s">
        <v>241</v>
      </c>
      <c r="B79" s="123">
        <v>-5.0733933592263219E-97</v>
      </c>
      <c r="C79" s="123">
        <v>4.2654410396592545E-95</v>
      </c>
      <c r="D79" s="123">
        <v>1.6134009289849477E-93</v>
      </c>
      <c r="E79" s="122">
        <v>0</v>
      </c>
      <c r="F79" s="122">
        <v>0</v>
      </c>
      <c r="G79" s="122">
        <v>0</v>
      </c>
      <c r="H79" s="122">
        <v>0</v>
      </c>
      <c r="I79" s="122">
        <v>0</v>
      </c>
      <c r="J79" s="122">
        <v>0</v>
      </c>
    </row>
    <row r="80" spans="1:12" x14ac:dyDescent="0.2">
      <c r="A80" s="122" t="s">
        <v>318</v>
      </c>
      <c r="B80" s="127">
        <v>0.99980254235857902</v>
      </c>
      <c r="C80" s="127">
        <v>0.99979040588203016</v>
      </c>
      <c r="D80" s="127">
        <v>0.96164311096600219</v>
      </c>
      <c r="E80" s="127">
        <v>0.99990000000000001</v>
      </c>
      <c r="F80" s="127">
        <v>0.99988999999999995</v>
      </c>
      <c r="G80" s="127">
        <v>0.98014999999999997</v>
      </c>
      <c r="H80" s="127">
        <v>0.999807</v>
      </c>
      <c r="I80" s="127">
        <v>0.99856699999999998</v>
      </c>
      <c r="J80" s="127">
        <v>0.936975</v>
      </c>
    </row>
  </sheetData>
  <mergeCells count="32">
    <mergeCell ref="B69:D69"/>
    <mergeCell ref="E69:G69"/>
    <mergeCell ref="H69:J69"/>
    <mergeCell ref="B75:D75"/>
    <mergeCell ref="E75:G75"/>
    <mergeCell ref="H75:J75"/>
    <mergeCell ref="H61:J61"/>
    <mergeCell ref="A26:D26"/>
    <mergeCell ref="H55:J55"/>
    <mergeCell ref="H41:J41"/>
    <mergeCell ref="H47:J47"/>
    <mergeCell ref="H27:J27"/>
    <mergeCell ref="H33:J33"/>
    <mergeCell ref="E27:G27"/>
    <mergeCell ref="E33:G33"/>
    <mergeCell ref="B27:D27"/>
    <mergeCell ref="B33:D33"/>
    <mergeCell ref="B41:D41"/>
    <mergeCell ref="E41:G41"/>
    <mergeCell ref="B47:D47"/>
    <mergeCell ref="E47:G47"/>
    <mergeCell ref="A68:D68"/>
    <mergeCell ref="B61:D61"/>
    <mergeCell ref="E61:G61"/>
    <mergeCell ref="A54:D54"/>
    <mergeCell ref="B55:D55"/>
    <mergeCell ref="E55:G55"/>
    <mergeCell ref="A15:D15"/>
    <mergeCell ref="A20:D20"/>
    <mergeCell ref="B16:C16"/>
    <mergeCell ref="B21:C21"/>
    <mergeCell ref="A40:D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D9385-133A-42DB-BEC4-6B7468833DB4}">
  <dimension ref="A2:M209"/>
  <sheetViews>
    <sheetView zoomScale="80" zoomScaleNormal="80" workbookViewId="0">
      <selection activeCell="C10" sqref="C10:M11"/>
    </sheetView>
  </sheetViews>
  <sheetFormatPr defaultRowHeight="12.75" x14ac:dyDescent="0.2"/>
  <cols>
    <col min="1" max="1" width="18.42578125" customWidth="1"/>
    <col min="2" max="30" width="18.7109375" customWidth="1"/>
  </cols>
  <sheetData>
    <row r="2" spans="1:13" x14ac:dyDescent="0.2">
      <c r="C2" t="s">
        <v>38</v>
      </c>
    </row>
    <row r="3" spans="1:13" x14ac:dyDescent="0.2">
      <c r="C3" t="s">
        <v>39</v>
      </c>
    </row>
    <row r="4" spans="1:13" x14ac:dyDescent="0.2">
      <c r="C4" t="s">
        <v>40</v>
      </c>
      <c r="D4" s="60"/>
      <c r="E4" s="60"/>
      <c r="F4" s="60"/>
      <c r="G4" s="60"/>
      <c r="H4" s="60"/>
      <c r="I4" s="60"/>
      <c r="J4" s="60"/>
      <c r="K4" s="60"/>
      <c r="L4" s="60"/>
    </row>
    <row r="5" spans="1:13" x14ac:dyDescent="0.2">
      <c r="C5" t="s">
        <v>41</v>
      </c>
    </row>
    <row r="6" spans="1:13" x14ac:dyDescent="0.2">
      <c r="C6" t="s">
        <v>42</v>
      </c>
    </row>
    <row r="7" spans="1:13" x14ac:dyDescent="0.2">
      <c r="C7" t="s">
        <v>43</v>
      </c>
    </row>
    <row r="9" spans="1:13" x14ac:dyDescent="0.2">
      <c r="A9" t="s">
        <v>44</v>
      </c>
      <c r="B9" t="s">
        <v>45</v>
      </c>
      <c r="C9" t="s">
        <v>46</v>
      </c>
      <c r="D9" t="s">
        <v>47</v>
      </c>
      <c r="E9" t="s">
        <v>47</v>
      </c>
      <c r="F9" t="s">
        <v>47</v>
      </c>
      <c r="G9" t="s">
        <v>47</v>
      </c>
      <c r="H9" t="s">
        <v>47</v>
      </c>
      <c r="I9" t="s">
        <v>47</v>
      </c>
      <c r="J9" t="s">
        <v>47</v>
      </c>
      <c r="K9" t="s">
        <v>47</v>
      </c>
      <c r="L9" t="s">
        <v>47</v>
      </c>
      <c r="M9" t="s">
        <v>47</v>
      </c>
    </row>
    <row r="10" spans="1:13" x14ac:dyDescent="0.2">
      <c r="A10">
        <v>1</v>
      </c>
    </row>
    <row r="11" spans="1:13" x14ac:dyDescent="0.2">
      <c r="A11">
        <v>2</v>
      </c>
    </row>
    <row r="12" spans="1:13" x14ac:dyDescent="0.2">
      <c r="A12">
        <v>3</v>
      </c>
    </row>
    <row r="13" spans="1:13" x14ac:dyDescent="0.2">
      <c r="A13">
        <v>4</v>
      </c>
    </row>
    <row r="14" spans="1:13" x14ac:dyDescent="0.2">
      <c r="A14">
        <v>5</v>
      </c>
    </row>
    <row r="15" spans="1:13" x14ac:dyDescent="0.2">
      <c r="A15">
        <v>6</v>
      </c>
    </row>
    <row r="16" spans="1:13" x14ac:dyDescent="0.2">
      <c r="A16">
        <v>7</v>
      </c>
    </row>
    <row r="17" spans="1:1" x14ac:dyDescent="0.2">
      <c r="A17">
        <v>8</v>
      </c>
    </row>
    <row r="18" spans="1:1" x14ac:dyDescent="0.2">
      <c r="A18">
        <v>9</v>
      </c>
    </row>
    <row r="19" spans="1:1" x14ac:dyDescent="0.2">
      <c r="A19">
        <v>10</v>
      </c>
    </row>
    <row r="20" spans="1:1" x14ac:dyDescent="0.2">
      <c r="A20">
        <v>11</v>
      </c>
    </row>
    <row r="21" spans="1:1" x14ac:dyDescent="0.2">
      <c r="A21">
        <v>12</v>
      </c>
    </row>
    <row r="22" spans="1:1" x14ac:dyDescent="0.2">
      <c r="A22">
        <v>13</v>
      </c>
    </row>
    <row r="23" spans="1:1" x14ac:dyDescent="0.2">
      <c r="A23">
        <v>14</v>
      </c>
    </row>
    <row r="24" spans="1:1" x14ac:dyDescent="0.2">
      <c r="A24">
        <v>15</v>
      </c>
    </row>
    <row r="25" spans="1:1" x14ac:dyDescent="0.2">
      <c r="A25">
        <v>16</v>
      </c>
    </row>
    <row r="26" spans="1:1" x14ac:dyDescent="0.2">
      <c r="A26">
        <v>17</v>
      </c>
    </row>
    <row r="27" spans="1:1" x14ac:dyDescent="0.2">
      <c r="A27">
        <v>18</v>
      </c>
    </row>
    <row r="28" spans="1:1" x14ac:dyDescent="0.2">
      <c r="A28">
        <v>19</v>
      </c>
    </row>
    <row r="29" spans="1:1" x14ac:dyDescent="0.2">
      <c r="A29">
        <v>20</v>
      </c>
    </row>
    <row r="30" spans="1:1" x14ac:dyDescent="0.2">
      <c r="A30">
        <v>21</v>
      </c>
    </row>
    <row r="31" spans="1:1" x14ac:dyDescent="0.2">
      <c r="A31">
        <v>22</v>
      </c>
    </row>
    <row r="32" spans="1:1" x14ac:dyDescent="0.2">
      <c r="A32">
        <v>23</v>
      </c>
    </row>
    <row r="33" spans="1:12" x14ac:dyDescent="0.2">
      <c r="A33">
        <v>24</v>
      </c>
    </row>
    <row r="34" spans="1:12" x14ac:dyDescent="0.2">
      <c r="A34">
        <v>25</v>
      </c>
    </row>
    <row r="35" spans="1:12" x14ac:dyDescent="0.2">
      <c r="A35">
        <v>26</v>
      </c>
    </row>
    <row r="36" spans="1:12" ht="15" x14ac:dyDescent="0.25">
      <c r="A36">
        <v>27</v>
      </c>
      <c r="B36" s="9"/>
      <c r="J36" s="9"/>
      <c r="K36" s="9"/>
      <c r="L36" s="9"/>
    </row>
    <row r="37" spans="1:12" ht="15" x14ac:dyDescent="0.25">
      <c r="A37">
        <v>28</v>
      </c>
      <c r="B37" s="9"/>
      <c r="J37" s="9"/>
      <c r="K37" s="9"/>
      <c r="L37" s="9"/>
    </row>
    <row r="38" spans="1:12" ht="15" x14ac:dyDescent="0.25">
      <c r="A38">
        <v>29</v>
      </c>
      <c r="B38" s="9"/>
      <c r="J38" s="9"/>
      <c r="K38" s="9"/>
      <c r="L38" s="9"/>
    </row>
    <row r="39" spans="1:12" x14ac:dyDescent="0.2">
      <c r="A39">
        <v>30</v>
      </c>
    </row>
    <row r="40" spans="1:12" x14ac:dyDescent="0.2">
      <c r="A40">
        <v>31</v>
      </c>
    </row>
    <row r="41" spans="1:12" x14ac:dyDescent="0.2">
      <c r="A41">
        <v>32</v>
      </c>
    </row>
    <row r="42" spans="1:12" x14ac:dyDescent="0.2">
      <c r="A42">
        <v>33</v>
      </c>
    </row>
    <row r="43" spans="1:12" s="61" customFormat="1" ht="12" customHeight="1" x14ac:dyDescent="0.2">
      <c r="A43">
        <v>34</v>
      </c>
      <c r="C43"/>
      <c r="D43"/>
      <c r="E43"/>
      <c r="F43"/>
      <c r="G43"/>
      <c r="H43"/>
      <c r="I43"/>
    </row>
    <row r="44" spans="1:12" s="61" customFormat="1" x14ac:dyDescent="0.2">
      <c r="A44">
        <v>35</v>
      </c>
      <c r="C44"/>
      <c r="D44"/>
      <c r="E44"/>
      <c r="F44"/>
      <c r="G44"/>
      <c r="H44"/>
      <c r="I44"/>
    </row>
    <row r="45" spans="1:12" x14ac:dyDescent="0.2">
      <c r="A45">
        <v>36</v>
      </c>
    </row>
    <row r="46" spans="1:12" x14ac:dyDescent="0.2">
      <c r="A46">
        <v>37</v>
      </c>
    </row>
    <row r="47" spans="1:12" x14ac:dyDescent="0.2">
      <c r="A47">
        <v>38</v>
      </c>
    </row>
    <row r="48" spans="1:12" x14ac:dyDescent="0.2">
      <c r="A48">
        <v>39</v>
      </c>
    </row>
    <row r="49" spans="1:1" x14ac:dyDescent="0.2">
      <c r="A49">
        <v>40</v>
      </c>
    </row>
    <row r="50" spans="1:1" x14ac:dyDescent="0.2">
      <c r="A50">
        <v>41</v>
      </c>
    </row>
    <row r="51" spans="1:1" x14ac:dyDescent="0.2">
      <c r="A51">
        <v>42</v>
      </c>
    </row>
    <row r="52" spans="1:1" x14ac:dyDescent="0.2">
      <c r="A52">
        <v>43</v>
      </c>
    </row>
    <row r="53" spans="1:1" x14ac:dyDescent="0.2">
      <c r="A53">
        <v>44</v>
      </c>
    </row>
    <row r="54" spans="1:1" x14ac:dyDescent="0.2">
      <c r="A54">
        <v>45</v>
      </c>
    </row>
    <row r="55" spans="1:1" x14ac:dyDescent="0.2">
      <c r="A55">
        <v>46</v>
      </c>
    </row>
    <row r="56" spans="1:1" x14ac:dyDescent="0.2">
      <c r="A56">
        <v>47</v>
      </c>
    </row>
    <row r="57" spans="1:1" x14ac:dyDescent="0.2">
      <c r="A57">
        <v>48</v>
      </c>
    </row>
    <row r="58" spans="1:1" x14ac:dyDescent="0.2">
      <c r="A58">
        <v>49</v>
      </c>
    </row>
    <row r="59" spans="1:1" x14ac:dyDescent="0.2">
      <c r="A59">
        <v>50</v>
      </c>
    </row>
    <row r="60" spans="1:1" x14ac:dyDescent="0.2">
      <c r="A60">
        <v>51</v>
      </c>
    </row>
    <row r="61" spans="1:1" x14ac:dyDescent="0.2">
      <c r="A61">
        <v>52</v>
      </c>
    </row>
    <row r="62" spans="1:1" x14ac:dyDescent="0.2">
      <c r="A62">
        <v>53</v>
      </c>
    </row>
    <row r="63" spans="1:1" x14ac:dyDescent="0.2">
      <c r="A63">
        <v>54</v>
      </c>
    </row>
    <row r="64" spans="1:1" x14ac:dyDescent="0.2">
      <c r="A64">
        <v>55</v>
      </c>
    </row>
    <row r="65" spans="1:1" x14ac:dyDescent="0.2">
      <c r="A65">
        <v>56</v>
      </c>
    </row>
    <row r="66" spans="1:1" x14ac:dyDescent="0.2">
      <c r="A66">
        <v>57</v>
      </c>
    </row>
    <row r="67" spans="1:1" x14ac:dyDescent="0.2">
      <c r="A67">
        <v>58</v>
      </c>
    </row>
    <row r="68" spans="1:1" x14ac:dyDescent="0.2">
      <c r="A68">
        <v>59</v>
      </c>
    </row>
    <row r="69" spans="1:1" x14ac:dyDescent="0.2">
      <c r="A69">
        <v>60</v>
      </c>
    </row>
    <row r="70" spans="1:1" x14ac:dyDescent="0.2">
      <c r="A70">
        <v>61</v>
      </c>
    </row>
    <row r="71" spans="1:1" x14ac:dyDescent="0.2">
      <c r="A71">
        <v>62</v>
      </c>
    </row>
    <row r="72" spans="1:1" x14ac:dyDescent="0.2">
      <c r="A72">
        <v>63</v>
      </c>
    </row>
    <row r="73" spans="1:1" x14ac:dyDescent="0.2">
      <c r="A73">
        <v>64</v>
      </c>
    </row>
    <row r="74" spans="1:1" x14ac:dyDescent="0.2">
      <c r="A74">
        <v>65</v>
      </c>
    </row>
    <row r="75" spans="1:1" x14ac:dyDescent="0.2">
      <c r="A75">
        <v>66</v>
      </c>
    </row>
    <row r="76" spans="1:1" x14ac:dyDescent="0.2">
      <c r="A76">
        <v>67</v>
      </c>
    </row>
    <row r="77" spans="1:1" x14ac:dyDescent="0.2">
      <c r="A77">
        <v>68</v>
      </c>
    </row>
    <row r="78" spans="1:1" x14ac:dyDescent="0.2">
      <c r="A78">
        <v>69</v>
      </c>
    </row>
    <row r="79" spans="1:1" x14ac:dyDescent="0.2">
      <c r="A79">
        <v>70</v>
      </c>
    </row>
    <row r="80" spans="1:1" x14ac:dyDescent="0.2">
      <c r="A80">
        <v>71</v>
      </c>
    </row>
    <row r="81" spans="1:1" x14ac:dyDescent="0.2">
      <c r="A81">
        <v>72</v>
      </c>
    </row>
    <row r="82" spans="1:1" x14ac:dyDescent="0.2">
      <c r="A82">
        <v>73</v>
      </c>
    </row>
    <row r="83" spans="1:1" x14ac:dyDescent="0.2">
      <c r="A83">
        <v>74</v>
      </c>
    </row>
    <row r="84" spans="1:1" x14ac:dyDescent="0.2">
      <c r="A84">
        <v>75</v>
      </c>
    </row>
    <row r="85" spans="1:1" x14ac:dyDescent="0.2">
      <c r="A85">
        <v>76</v>
      </c>
    </row>
    <row r="86" spans="1:1" x14ac:dyDescent="0.2">
      <c r="A86">
        <v>77</v>
      </c>
    </row>
    <row r="87" spans="1:1" x14ac:dyDescent="0.2">
      <c r="A87">
        <v>78</v>
      </c>
    </row>
    <row r="88" spans="1:1" x14ac:dyDescent="0.2">
      <c r="A88">
        <v>79</v>
      </c>
    </row>
    <row r="89" spans="1:1" x14ac:dyDescent="0.2">
      <c r="A89">
        <v>80</v>
      </c>
    </row>
    <row r="90" spans="1:1" x14ac:dyDescent="0.2">
      <c r="A90">
        <v>81</v>
      </c>
    </row>
    <row r="91" spans="1:1" x14ac:dyDescent="0.2">
      <c r="A91">
        <v>82</v>
      </c>
    </row>
    <row r="92" spans="1:1" x14ac:dyDescent="0.2">
      <c r="A92">
        <v>83</v>
      </c>
    </row>
    <row r="93" spans="1:1" x14ac:dyDescent="0.2">
      <c r="A93">
        <v>84</v>
      </c>
    </row>
    <row r="94" spans="1:1" x14ac:dyDescent="0.2">
      <c r="A94">
        <v>85</v>
      </c>
    </row>
    <row r="95" spans="1:1" x14ac:dyDescent="0.2">
      <c r="A95">
        <v>86</v>
      </c>
    </row>
    <row r="96" spans="1:1" x14ac:dyDescent="0.2">
      <c r="A96">
        <v>87</v>
      </c>
    </row>
    <row r="97" spans="1:1" x14ac:dyDescent="0.2">
      <c r="A97">
        <v>88</v>
      </c>
    </row>
    <row r="98" spans="1:1" x14ac:dyDescent="0.2">
      <c r="A98">
        <v>89</v>
      </c>
    </row>
    <row r="99" spans="1:1" x14ac:dyDescent="0.2">
      <c r="A99">
        <v>90</v>
      </c>
    </row>
    <row r="100" spans="1:1" x14ac:dyDescent="0.2">
      <c r="A100">
        <v>91</v>
      </c>
    </row>
    <row r="101" spans="1:1" x14ac:dyDescent="0.2">
      <c r="A101">
        <v>92</v>
      </c>
    </row>
    <row r="102" spans="1:1" x14ac:dyDescent="0.2">
      <c r="A102">
        <v>93</v>
      </c>
    </row>
    <row r="103" spans="1:1" x14ac:dyDescent="0.2">
      <c r="A103">
        <v>94</v>
      </c>
    </row>
    <row r="104" spans="1:1" x14ac:dyDescent="0.2">
      <c r="A104">
        <v>95</v>
      </c>
    </row>
    <row r="105" spans="1:1" x14ac:dyDescent="0.2">
      <c r="A105">
        <v>96</v>
      </c>
    </row>
    <row r="106" spans="1:1" x14ac:dyDescent="0.2">
      <c r="A106">
        <v>97</v>
      </c>
    </row>
    <row r="107" spans="1:1" x14ac:dyDescent="0.2">
      <c r="A107">
        <v>98</v>
      </c>
    </row>
    <row r="108" spans="1:1" x14ac:dyDescent="0.2">
      <c r="A108">
        <v>99</v>
      </c>
    </row>
    <row r="109" spans="1:1" x14ac:dyDescent="0.2">
      <c r="A109">
        <v>100</v>
      </c>
    </row>
    <row r="110" spans="1:1" x14ac:dyDescent="0.2">
      <c r="A110">
        <v>101</v>
      </c>
    </row>
    <row r="111" spans="1:1" x14ac:dyDescent="0.2">
      <c r="A111">
        <v>102</v>
      </c>
    </row>
    <row r="112" spans="1:1" x14ac:dyDescent="0.2">
      <c r="A112">
        <v>103</v>
      </c>
    </row>
    <row r="113" spans="1:1" x14ac:dyDescent="0.2">
      <c r="A113">
        <v>104</v>
      </c>
    </row>
    <row r="114" spans="1:1" x14ac:dyDescent="0.2">
      <c r="A114">
        <v>105</v>
      </c>
    </row>
    <row r="115" spans="1:1" x14ac:dyDescent="0.2">
      <c r="A115">
        <v>106</v>
      </c>
    </row>
    <row r="116" spans="1:1" x14ac:dyDescent="0.2">
      <c r="A116">
        <v>107</v>
      </c>
    </row>
    <row r="117" spans="1:1" x14ac:dyDescent="0.2">
      <c r="A117">
        <v>108</v>
      </c>
    </row>
    <row r="118" spans="1:1" x14ac:dyDescent="0.2">
      <c r="A118">
        <v>109</v>
      </c>
    </row>
    <row r="119" spans="1:1" x14ac:dyDescent="0.2">
      <c r="A119">
        <v>110</v>
      </c>
    </row>
    <row r="120" spans="1:1" x14ac:dyDescent="0.2">
      <c r="A120">
        <v>111</v>
      </c>
    </row>
    <row r="121" spans="1:1" x14ac:dyDescent="0.2">
      <c r="A121">
        <v>112</v>
      </c>
    </row>
    <row r="122" spans="1:1" x14ac:dyDescent="0.2">
      <c r="A122">
        <v>113</v>
      </c>
    </row>
    <row r="123" spans="1:1" x14ac:dyDescent="0.2">
      <c r="A123">
        <v>114</v>
      </c>
    </row>
    <row r="124" spans="1:1" x14ac:dyDescent="0.2">
      <c r="A124">
        <v>115</v>
      </c>
    </row>
    <row r="125" spans="1:1" x14ac:dyDescent="0.2">
      <c r="A125">
        <v>116</v>
      </c>
    </row>
    <row r="126" spans="1:1" x14ac:dyDescent="0.2">
      <c r="A126">
        <v>117</v>
      </c>
    </row>
    <row r="127" spans="1:1" x14ac:dyDescent="0.2">
      <c r="A127">
        <v>118</v>
      </c>
    </row>
    <row r="128" spans="1:1" x14ac:dyDescent="0.2">
      <c r="A128">
        <v>119</v>
      </c>
    </row>
    <row r="129" spans="1:1" x14ac:dyDescent="0.2">
      <c r="A129">
        <v>120</v>
      </c>
    </row>
    <row r="130" spans="1:1" x14ac:dyDescent="0.2">
      <c r="A130">
        <v>121</v>
      </c>
    </row>
    <row r="131" spans="1:1" x14ac:dyDescent="0.2">
      <c r="A131">
        <v>122</v>
      </c>
    </row>
    <row r="132" spans="1:1" x14ac:dyDescent="0.2">
      <c r="A132">
        <v>123</v>
      </c>
    </row>
    <row r="133" spans="1:1" x14ac:dyDescent="0.2">
      <c r="A133">
        <v>124</v>
      </c>
    </row>
    <row r="134" spans="1:1" x14ac:dyDescent="0.2">
      <c r="A134">
        <v>125</v>
      </c>
    </row>
    <row r="135" spans="1:1" x14ac:dyDescent="0.2">
      <c r="A135">
        <v>126</v>
      </c>
    </row>
    <row r="136" spans="1:1" x14ac:dyDescent="0.2">
      <c r="A136">
        <v>127</v>
      </c>
    </row>
    <row r="137" spans="1:1" x14ac:dyDescent="0.2">
      <c r="A137">
        <v>128</v>
      </c>
    </row>
    <row r="138" spans="1:1" x14ac:dyDescent="0.2">
      <c r="A138">
        <v>129</v>
      </c>
    </row>
    <row r="139" spans="1:1" x14ac:dyDescent="0.2">
      <c r="A139">
        <v>130</v>
      </c>
    </row>
    <row r="140" spans="1:1" x14ac:dyDescent="0.2">
      <c r="A140">
        <v>131</v>
      </c>
    </row>
    <row r="141" spans="1:1" x14ac:dyDescent="0.2">
      <c r="A141">
        <v>132</v>
      </c>
    </row>
    <row r="142" spans="1:1" x14ac:dyDescent="0.2">
      <c r="A142">
        <v>133</v>
      </c>
    </row>
    <row r="143" spans="1:1" x14ac:dyDescent="0.2">
      <c r="A143">
        <v>134</v>
      </c>
    </row>
    <row r="144" spans="1:1" x14ac:dyDescent="0.2">
      <c r="A144">
        <v>135</v>
      </c>
    </row>
    <row r="145" spans="1:1" x14ac:dyDescent="0.2">
      <c r="A145">
        <v>136</v>
      </c>
    </row>
    <row r="146" spans="1:1" x14ac:dyDescent="0.2">
      <c r="A146">
        <v>137</v>
      </c>
    </row>
    <row r="147" spans="1:1" x14ac:dyDescent="0.2">
      <c r="A147">
        <v>138</v>
      </c>
    </row>
    <row r="148" spans="1:1" x14ac:dyDescent="0.2">
      <c r="A148">
        <v>139</v>
      </c>
    </row>
    <row r="149" spans="1:1" x14ac:dyDescent="0.2">
      <c r="A149">
        <v>140</v>
      </c>
    </row>
    <row r="150" spans="1:1" x14ac:dyDescent="0.2">
      <c r="A150">
        <v>141</v>
      </c>
    </row>
    <row r="151" spans="1:1" x14ac:dyDescent="0.2">
      <c r="A151">
        <v>142</v>
      </c>
    </row>
    <row r="152" spans="1:1" x14ac:dyDescent="0.2">
      <c r="A152">
        <v>143</v>
      </c>
    </row>
    <row r="153" spans="1:1" x14ac:dyDescent="0.2">
      <c r="A153">
        <v>144</v>
      </c>
    </row>
    <row r="154" spans="1:1" x14ac:dyDescent="0.2">
      <c r="A154">
        <v>145</v>
      </c>
    </row>
    <row r="155" spans="1:1" x14ac:dyDescent="0.2">
      <c r="A155">
        <v>146</v>
      </c>
    </row>
    <row r="156" spans="1:1" x14ac:dyDescent="0.2">
      <c r="A156">
        <v>147</v>
      </c>
    </row>
    <row r="157" spans="1:1" x14ac:dyDescent="0.2">
      <c r="A157">
        <v>148</v>
      </c>
    </row>
    <row r="158" spans="1:1" x14ac:dyDescent="0.2">
      <c r="A158">
        <v>149</v>
      </c>
    </row>
    <row r="159" spans="1:1" x14ac:dyDescent="0.2">
      <c r="A159">
        <v>150</v>
      </c>
    </row>
    <row r="160" spans="1:1" x14ac:dyDescent="0.2">
      <c r="A160">
        <v>151</v>
      </c>
    </row>
    <row r="161" spans="1:1" x14ac:dyDescent="0.2">
      <c r="A161">
        <v>152</v>
      </c>
    </row>
    <row r="162" spans="1:1" x14ac:dyDescent="0.2">
      <c r="A162">
        <v>153</v>
      </c>
    </row>
    <row r="163" spans="1:1" x14ac:dyDescent="0.2">
      <c r="A163">
        <v>154</v>
      </c>
    </row>
    <row r="164" spans="1:1" x14ac:dyDescent="0.2">
      <c r="A164">
        <v>155</v>
      </c>
    </row>
    <row r="165" spans="1:1" x14ac:dyDescent="0.2">
      <c r="A165">
        <v>156</v>
      </c>
    </row>
    <row r="166" spans="1:1" x14ac:dyDescent="0.2">
      <c r="A166">
        <v>157</v>
      </c>
    </row>
    <row r="167" spans="1:1" x14ac:dyDescent="0.2">
      <c r="A167">
        <v>158</v>
      </c>
    </row>
    <row r="168" spans="1:1" x14ac:dyDescent="0.2">
      <c r="A168">
        <v>159</v>
      </c>
    </row>
    <row r="169" spans="1:1" x14ac:dyDescent="0.2">
      <c r="A169">
        <v>160</v>
      </c>
    </row>
    <row r="170" spans="1:1" x14ac:dyDescent="0.2">
      <c r="A170">
        <v>161</v>
      </c>
    </row>
    <row r="171" spans="1:1" x14ac:dyDescent="0.2">
      <c r="A171">
        <v>162</v>
      </c>
    </row>
    <row r="172" spans="1:1" x14ac:dyDescent="0.2">
      <c r="A172">
        <v>163</v>
      </c>
    </row>
    <row r="173" spans="1:1" x14ac:dyDescent="0.2">
      <c r="A173">
        <v>164</v>
      </c>
    </row>
    <row r="174" spans="1:1" x14ac:dyDescent="0.2">
      <c r="A174">
        <v>165</v>
      </c>
    </row>
    <row r="175" spans="1:1" x14ac:dyDescent="0.2">
      <c r="A175">
        <v>166</v>
      </c>
    </row>
    <row r="176" spans="1:1" x14ac:dyDescent="0.2">
      <c r="A176">
        <v>167</v>
      </c>
    </row>
    <row r="177" spans="1:1" x14ac:dyDescent="0.2">
      <c r="A177">
        <v>168</v>
      </c>
    </row>
    <row r="178" spans="1:1" x14ac:dyDescent="0.2">
      <c r="A178">
        <v>169</v>
      </c>
    </row>
    <row r="179" spans="1:1" x14ac:dyDescent="0.2">
      <c r="A179">
        <v>170</v>
      </c>
    </row>
    <row r="180" spans="1:1" x14ac:dyDescent="0.2">
      <c r="A180">
        <v>171</v>
      </c>
    </row>
    <row r="181" spans="1:1" x14ac:dyDescent="0.2">
      <c r="A181">
        <v>172</v>
      </c>
    </row>
    <row r="182" spans="1:1" x14ac:dyDescent="0.2">
      <c r="A182">
        <v>173</v>
      </c>
    </row>
    <row r="183" spans="1:1" x14ac:dyDescent="0.2">
      <c r="A183">
        <v>174</v>
      </c>
    </row>
    <row r="184" spans="1:1" x14ac:dyDescent="0.2">
      <c r="A184">
        <v>175</v>
      </c>
    </row>
    <row r="185" spans="1:1" x14ac:dyDescent="0.2">
      <c r="A185">
        <v>176</v>
      </c>
    </row>
    <row r="186" spans="1:1" x14ac:dyDescent="0.2">
      <c r="A186">
        <v>177</v>
      </c>
    </row>
    <row r="187" spans="1:1" x14ac:dyDescent="0.2">
      <c r="A187">
        <v>178</v>
      </c>
    </row>
    <row r="188" spans="1:1" x14ac:dyDescent="0.2">
      <c r="A188">
        <v>179</v>
      </c>
    </row>
    <row r="189" spans="1:1" x14ac:dyDescent="0.2">
      <c r="A189">
        <v>180</v>
      </c>
    </row>
    <row r="190" spans="1:1" x14ac:dyDescent="0.2">
      <c r="A190">
        <v>181</v>
      </c>
    </row>
    <row r="191" spans="1:1" x14ac:dyDescent="0.2">
      <c r="A191">
        <v>182</v>
      </c>
    </row>
    <row r="192" spans="1:1" x14ac:dyDescent="0.2">
      <c r="A192">
        <v>183</v>
      </c>
    </row>
    <row r="193" spans="1:13" x14ac:dyDescent="0.2">
      <c r="A193">
        <v>184</v>
      </c>
    </row>
    <row r="194" spans="1:13" x14ac:dyDescent="0.2">
      <c r="A194">
        <v>185</v>
      </c>
    </row>
    <row r="195" spans="1:13" x14ac:dyDescent="0.2">
      <c r="A195">
        <v>186</v>
      </c>
    </row>
    <row r="196" spans="1:13" x14ac:dyDescent="0.2">
      <c r="A196">
        <v>187</v>
      </c>
    </row>
    <row r="197" spans="1:13" x14ac:dyDescent="0.2">
      <c r="A197">
        <v>188</v>
      </c>
    </row>
    <row r="198" spans="1:13" x14ac:dyDescent="0.2">
      <c r="A198">
        <v>189</v>
      </c>
    </row>
    <row r="199" spans="1:13" x14ac:dyDescent="0.2">
      <c r="A199">
        <v>190</v>
      </c>
    </row>
    <row r="200" spans="1:13" x14ac:dyDescent="0.2">
      <c r="A200">
        <v>191</v>
      </c>
    </row>
    <row r="201" spans="1:13" x14ac:dyDescent="0.2">
      <c r="A201">
        <v>192</v>
      </c>
    </row>
    <row r="202" spans="1:13" x14ac:dyDescent="0.2">
      <c r="A202">
        <v>193</v>
      </c>
    </row>
    <row r="203" spans="1:13" x14ac:dyDescent="0.2">
      <c r="A203">
        <v>194</v>
      </c>
    </row>
    <row r="204" spans="1:13" x14ac:dyDescent="0.2">
      <c r="A204">
        <v>195</v>
      </c>
    </row>
    <row r="205" spans="1:13" x14ac:dyDescent="0.2">
      <c r="A205">
        <v>196</v>
      </c>
    </row>
    <row r="206" spans="1:13" x14ac:dyDescent="0.2">
      <c r="A206">
        <v>197</v>
      </c>
    </row>
    <row r="207" spans="1:13" x14ac:dyDescent="0.2">
      <c r="A207">
        <v>198</v>
      </c>
    </row>
    <row r="208" spans="1:13" x14ac:dyDescent="0.2">
      <c r="A208">
        <v>199</v>
      </c>
      <c r="C208" t="s">
        <v>48</v>
      </c>
      <c r="D208">
        <v>1130130</v>
      </c>
      <c r="E208">
        <v>1268481</v>
      </c>
      <c r="F208">
        <v>1222345</v>
      </c>
      <c r="G208">
        <v>1171839</v>
      </c>
      <c r="H208">
        <v>1214342</v>
      </c>
      <c r="I208">
        <v>996222</v>
      </c>
      <c r="J208">
        <v>1003568</v>
      </c>
      <c r="K208">
        <v>998254</v>
      </c>
      <c r="L208">
        <v>982842</v>
      </c>
      <c r="M208">
        <v>985187</v>
      </c>
    </row>
    <row r="209" spans="1:13" x14ac:dyDescent="0.2">
      <c r="A209">
        <v>200</v>
      </c>
      <c r="C209" t="s">
        <v>49</v>
      </c>
      <c r="D209">
        <v>10181</v>
      </c>
      <c r="E209">
        <v>19153</v>
      </c>
      <c r="F209">
        <v>175874</v>
      </c>
      <c r="G209">
        <v>453485</v>
      </c>
      <c r="H209">
        <v>990424</v>
      </c>
      <c r="I209">
        <v>1589739</v>
      </c>
      <c r="J209">
        <v>3179478</v>
      </c>
      <c r="K209">
        <v>4769217</v>
      </c>
      <c r="L209">
        <v>6358956</v>
      </c>
      <c r="M209">
        <v>7948695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BC44-1837-486D-908E-03EDE8403883}">
  <dimension ref="A1:GS61"/>
  <sheetViews>
    <sheetView topLeftCell="A19" zoomScale="80" zoomScaleNormal="80" workbookViewId="0">
      <selection activeCell="B52" sqref="B52:C58"/>
    </sheetView>
  </sheetViews>
  <sheetFormatPr defaultRowHeight="12.75" x14ac:dyDescent="0.2"/>
  <cols>
    <col min="1" max="1" width="28.140625" customWidth="1"/>
    <col min="2" max="3" width="39.5703125" bestFit="1" customWidth="1"/>
    <col min="4" max="4" width="31" bestFit="1" customWidth="1"/>
    <col min="5" max="5" width="9.140625" bestFit="1" customWidth="1"/>
    <col min="6" max="6" width="10" bestFit="1" customWidth="1"/>
    <col min="7" max="7" width="33.7109375" bestFit="1" customWidth="1"/>
    <col min="8" max="9" width="42.28515625" bestFit="1" customWidth="1"/>
    <col min="10" max="11" width="43.42578125" bestFit="1" customWidth="1"/>
    <col min="12" max="12" width="34.85546875" bestFit="1" customWidth="1"/>
    <col min="13" max="13" width="9.85546875" bestFit="1" customWidth="1"/>
    <col min="14" max="14" width="8.7109375" bestFit="1" customWidth="1"/>
    <col min="15" max="15" width="12.28515625" bestFit="1" customWidth="1"/>
    <col min="16" max="16" width="50.7109375" bestFit="1" customWidth="1"/>
    <col min="17" max="18" width="59.28515625" bestFit="1" customWidth="1"/>
    <col min="19" max="19" width="32.7109375" bestFit="1" customWidth="1"/>
    <col min="20" max="21" width="41.28515625" bestFit="1" customWidth="1"/>
    <col min="22" max="22" width="37.42578125" bestFit="1" customWidth="1"/>
    <col min="23" max="23" width="9.5703125" bestFit="1" customWidth="1"/>
    <col min="24" max="25" width="12.42578125" bestFit="1" customWidth="1"/>
    <col min="26" max="27" width="42.28515625" bestFit="1" customWidth="1"/>
    <col min="28" max="28" width="33.7109375" bestFit="1" customWidth="1"/>
    <col min="29" max="29" width="36.28515625" bestFit="1" customWidth="1"/>
    <col min="30" max="31" width="44.85546875" bestFit="1" customWidth="1"/>
    <col min="32" max="32" width="8.7109375" bestFit="1" customWidth="1"/>
    <col min="33" max="34" width="59.28515625" bestFit="1" customWidth="1"/>
    <col min="35" max="35" width="50.140625" bestFit="1" customWidth="1"/>
    <col min="36" max="37" width="39.5703125" bestFit="1" customWidth="1"/>
    <col min="38" max="38" width="11.7109375" bestFit="1" customWidth="1"/>
    <col min="39" max="39" width="37.42578125" bestFit="1" customWidth="1"/>
    <col min="40" max="40" width="31" bestFit="1" customWidth="1"/>
    <col min="41" max="41" width="34.85546875" bestFit="1" customWidth="1"/>
    <col min="42" max="43" width="43.42578125" bestFit="1" customWidth="1"/>
    <col min="44" max="44" width="31.5703125" bestFit="1" customWidth="1"/>
    <col min="45" max="46" width="40.140625" bestFit="1" customWidth="1"/>
    <col min="47" max="47" width="11.5703125" bestFit="1" customWidth="1"/>
    <col min="48" max="48" width="12.28515625" bestFit="1" customWidth="1"/>
    <col min="49" max="49" width="31.42578125" bestFit="1" customWidth="1"/>
    <col min="50" max="51" width="40" bestFit="1" customWidth="1"/>
    <col min="52" max="52" width="50.7109375" bestFit="1" customWidth="1"/>
    <col min="53" max="54" width="59.85546875" bestFit="1" customWidth="1"/>
    <col min="55" max="55" width="35.28515625" bestFit="1" customWidth="1"/>
    <col min="56" max="57" width="43.85546875" bestFit="1" customWidth="1"/>
    <col min="58" max="58" width="14.85546875" bestFit="1" customWidth="1"/>
    <col min="59" max="59" width="35.28515625" bestFit="1" customWidth="1"/>
    <col min="60" max="61" width="43.85546875" bestFit="1" customWidth="1"/>
    <col min="62" max="101" width="2.28515625" bestFit="1" customWidth="1"/>
  </cols>
  <sheetData>
    <row r="1" spans="1:201" x14ac:dyDescent="0.2">
      <c r="A1" s="181" t="s">
        <v>50</v>
      </c>
      <c r="B1" s="181"/>
    </row>
    <row r="2" spans="1:201" s="62" customFormat="1" x14ac:dyDescent="0.2">
      <c r="A2" s="77" t="str" cm="1">
        <f t="array" ref="A2:GS2">TRANSPOSE('Cal Data'!A9:A209)</f>
        <v>#</v>
      </c>
      <c r="B2" s="64">
        <v>1</v>
      </c>
      <c r="C2" s="64">
        <v>2</v>
      </c>
      <c r="D2" s="64">
        <v>3</v>
      </c>
      <c r="E2" s="64">
        <v>4</v>
      </c>
      <c r="F2" s="64">
        <v>5</v>
      </c>
      <c r="G2" s="64">
        <v>6</v>
      </c>
      <c r="H2" s="64">
        <v>7</v>
      </c>
      <c r="I2" s="64">
        <v>8</v>
      </c>
      <c r="J2" s="64">
        <v>9</v>
      </c>
      <c r="K2" s="64">
        <v>10</v>
      </c>
      <c r="L2" s="64">
        <v>11</v>
      </c>
      <c r="M2" s="64">
        <v>12</v>
      </c>
      <c r="N2" s="64">
        <v>13</v>
      </c>
      <c r="O2" s="64">
        <v>14</v>
      </c>
      <c r="P2" s="64">
        <v>15</v>
      </c>
      <c r="Q2" s="64">
        <v>16</v>
      </c>
      <c r="R2" s="64">
        <v>17</v>
      </c>
      <c r="S2" s="64">
        <v>18</v>
      </c>
      <c r="T2" s="64">
        <v>19</v>
      </c>
      <c r="U2" s="64">
        <v>20</v>
      </c>
      <c r="V2" s="64">
        <v>21</v>
      </c>
      <c r="W2" s="64">
        <v>22</v>
      </c>
      <c r="X2" s="64">
        <v>23</v>
      </c>
      <c r="Y2" s="64">
        <v>24</v>
      </c>
      <c r="Z2" s="64">
        <v>25</v>
      </c>
      <c r="AA2" s="64">
        <v>26</v>
      </c>
      <c r="AB2" s="64">
        <v>27</v>
      </c>
      <c r="AC2" s="64">
        <v>28</v>
      </c>
      <c r="AD2" s="64">
        <v>29</v>
      </c>
      <c r="AE2" s="62">
        <v>30</v>
      </c>
      <c r="AF2" s="62">
        <v>31</v>
      </c>
      <c r="AG2" s="62">
        <v>32</v>
      </c>
      <c r="AH2" s="62">
        <v>33</v>
      </c>
      <c r="AI2" s="62">
        <v>34</v>
      </c>
      <c r="AJ2" s="62">
        <v>35</v>
      </c>
      <c r="AK2" s="62">
        <v>36</v>
      </c>
      <c r="AL2" s="62">
        <v>37</v>
      </c>
      <c r="AM2" s="62">
        <v>38</v>
      </c>
      <c r="AN2" s="62">
        <v>39</v>
      </c>
      <c r="AO2" s="62">
        <v>40</v>
      </c>
      <c r="AP2" s="62">
        <v>41</v>
      </c>
      <c r="AQ2" s="62">
        <v>42</v>
      </c>
      <c r="AR2" s="62">
        <v>43</v>
      </c>
      <c r="AS2" s="62">
        <v>44</v>
      </c>
      <c r="AT2" s="62">
        <v>45</v>
      </c>
      <c r="AU2" s="62">
        <v>46</v>
      </c>
      <c r="AV2" s="62">
        <v>47</v>
      </c>
      <c r="AW2" s="62">
        <v>48</v>
      </c>
      <c r="AX2" s="62">
        <v>49</v>
      </c>
      <c r="AY2" s="62">
        <v>50</v>
      </c>
      <c r="AZ2" s="62">
        <v>51</v>
      </c>
      <c r="BA2" s="62">
        <v>52</v>
      </c>
      <c r="BB2" s="62">
        <v>53</v>
      </c>
      <c r="BC2" s="62">
        <v>54</v>
      </c>
      <c r="BD2" s="62">
        <v>55</v>
      </c>
      <c r="BE2" s="62">
        <v>56</v>
      </c>
      <c r="BF2" s="62">
        <v>57</v>
      </c>
      <c r="BG2" s="62">
        <v>58</v>
      </c>
      <c r="BH2" s="62">
        <v>59</v>
      </c>
      <c r="BI2" s="62">
        <v>60</v>
      </c>
      <c r="BJ2" s="62">
        <v>61</v>
      </c>
      <c r="BK2" s="62">
        <v>62</v>
      </c>
      <c r="BL2" s="62">
        <v>63</v>
      </c>
      <c r="BM2" s="62">
        <v>64</v>
      </c>
      <c r="BN2" s="62">
        <v>65</v>
      </c>
      <c r="BO2" s="62">
        <v>66</v>
      </c>
      <c r="BP2" s="62">
        <v>67</v>
      </c>
      <c r="BQ2" s="62">
        <v>68</v>
      </c>
      <c r="BR2" s="62">
        <v>69</v>
      </c>
      <c r="BS2" s="62">
        <v>70</v>
      </c>
      <c r="BT2" s="62">
        <v>71</v>
      </c>
      <c r="BU2" s="62">
        <v>72</v>
      </c>
      <c r="BV2" s="62">
        <v>73</v>
      </c>
      <c r="BW2" s="62">
        <v>74</v>
      </c>
      <c r="BX2" s="62">
        <v>75</v>
      </c>
      <c r="BY2" s="62">
        <v>76</v>
      </c>
      <c r="BZ2" s="62">
        <v>77</v>
      </c>
      <c r="CA2" s="62">
        <v>78</v>
      </c>
      <c r="CB2" s="62">
        <v>79</v>
      </c>
      <c r="CC2" s="62">
        <v>80</v>
      </c>
      <c r="CD2" s="62">
        <v>81</v>
      </c>
      <c r="CE2" s="62">
        <v>82</v>
      </c>
      <c r="CF2" s="62">
        <v>83</v>
      </c>
      <c r="CG2" s="62">
        <v>84</v>
      </c>
      <c r="CH2" s="62">
        <v>85</v>
      </c>
      <c r="CI2" s="62">
        <v>86</v>
      </c>
      <c r="CJ2" s="62">
        <v>87</v>
      </c>
      <c r="CK2" s="62">
        <v>88</v>
      </c>
      <c r="CL2" s="62">
        <v>89</v>
      </c>
      <c r="CM2" s="62">
        <v>90</v>
      </c>
      <c r="CN2" s="62">
        <v>91</v>
      </c>
      <c r="CO2" s="62">
        <v>92</v>
      </c>
      <c r="CP2" s="62">
        <v>93</v>
      </c>
      <c r="CQ2" s="62">
        <v>94</v>
      </c>
      <c r="CR2" s="62">
        <v>95</v>
      </c>
      <c r="CS2" s="62">
        <v>96</v>
      </c>
      <c r="CT2" s="62">
        <v>97</v>
      </c>
      <c r="CU2" s="62">
        <v>98</v>
      </c>
      <c r="CV2" s="62">
        <v>99</v>
      </c>
      <c r="CW2" s="62">
        <v>100</v>
      </c>
      <c r="CX2" s="62">
        <v>101</v>
      </c>
      <c r="CY2" s="62">
        <v>102</v>
      </c>
      <c r="CZ2" s="62">
        <v>103</v>
      </c>
      <c r="DA2" s="62">
        <v>104</v>
      </c>
      <c r="DB2" s="62">
        <v>105</v>
      </c>
      <c r="DC2" s="62">
        <v>106</v>
      </c>
      <c r="DD2" s="62">
        <v>107</v>
      </c>
      <c r="DE2" s="62">
        <v>108</v>
      </c>
      <c r="DF2" s="62">
        <v>109</v>
      </c>
      <c r="DG2" s="62">
        <v>110</v>
      </c>
      <c r="DH2" s="62">
        <v>111</v>
      </c>
      <c r="DI2" s="62">
        <v>112</v>
      </c>
      <c r="DJ2" s="62">
        <v>113</v>
      </c>
      <c r="DK2" s="62">
        <v>114</v>
      </c>
      <c r="DL2" s="62">
        <v>115</v>
      </c>
      <c r="DM2" s="62">
        <v>116</v>
      </c>
      <c r="DN2" s="62">
        <v>117</v>
      </c>
      <c r="DO2" s="62">
        <v>118</v>
      </c>
      <c r="DP2" s="62">
        <v>119</v>
      </c>
      <c r="DQ2" s="62">
        <v>120</v>
      </c>
      <c r="DR2" s="62">
        <v>121</v>
      </c>
      <c r="DS2" s="62">
        <v>122</v>
      </c>
      <c r="DT2" s="62">
        <v>123</v>
      </c>
      <c r="DU2" s="62">
        <v>124</v>
      </c>
      <c r="DV2" s="62">
        <v>125</v>
      </c>
      <c r="DW2" s="62">
        <v>126</v>
      </c>
      <c r="DX2" s="62">
        <v>127</v>
      </c>
      <c r="DY2" s="62">
        <v>128</v>
      </c>
      <c r="DZ2" s="62">
        <v>129</v>
      </c>
      <c r="EA2" s="62">
        <v>130</v>
      </c>
      <c r="EB2" s="62">
        <v>131</v>
      </c>
      <c r="EC2" s="62">
        <v>132</v>
      </c>
      <c r="ED2" s="62">
        <v>133</v>
      </c>
      <c r="EE2" s="62">
        <v>134</v>
      </c>
      <c r="EF2" s="62">
        <v>135</v>
      </c>
      <c r="EG2" s="62">
        <v>136</v>
      </c>
      <c r="EH2" s="62">
        <v>137</v>
      </c>
      <c r="EI2" s="62">
        <v>138</v>
      </c>
      <c r="EJ2" s="62">
        <v>139</v>
      </c>
      <c r="EK2" s="62">
        <v>140</v>
      </c>
      <c r="EL2" s="62">
        <v>141</v>
      </c>
      <c r="EM2" s="62">
        <v>142</v>
      </c>
      <c r="EN2" s="62">
        <v>143</v>
      </c>
      <c r="EO2" s="62">
        <v>144</v>
      </c>
      <c r="EP2" s="62">
        <v>145</v>
      </c>
      <c r="EQ2" s="62">
        <v>146</v>
      </c>
      <c r="ER2" s="62">
        <v>147</v>
      </c>
      <c r="ES2" s="62">
        <v>148</v>
      </c>
      <c r="ET2" s="62">
        <v>149</v>
      </c>
      <c r="EU2" s="62">
        <v>150</v>
      </c>
      <c r="EV2" s="62">
        <v>151</v>
      </c>
      <c r="EW2" s="62">
        <v>152</v>
      </c>
      <c r="EX2" s="62">
        <v>153</v>
      </c>
      <c r="EY2" s="62">
        <v>154</v>
      </c>
      <c r="EZ2" s="62">
        <v>155</v>
      </c>
      <c r="FA2" s="62">
        <v>156</v>
      </c>
      <c r="FB2" s="62">
        <v>157</v>
      </c>
      <c r="FC2" s="62">
        <v>158</v>
      </c>
      <c r="FD2" s="62">
        <v>159</v>
      </c>
      <c r="FE2" s="62">
        <v>160</v>
      </c>
      <c r="FF2" s="62">
        <v>161</v>
      </c>
      <c r="FG2" s="62">
        <v>162</v>
      </c>
      <c r="FH2" s="62">
        <v>163</v>
      </c>
      <c r="FI2" s="62">
        <v>164</v>
      </c>
      <c r="FJ2" s="62">
        <v>165</v>
      </c>
      <c r="FK2" s="62">
        <v>166</v>
      </c>
      <c r="FL2" s="62">
        <v>167</v>
      </c>
      <c r="FM2" s="62">
        <v>168</v>
      </c>
      <c r="FN2" s="62">
        <v>169</v>
      </c>
      <c r="FO2" s="62">
        <v>170</v>
      </c>
      <c r="FP2" s="62">
        <v>171</v>
      </c>
      <c r="FQ2" s="62">
        <v>172</v>
      </c>
      <c r="FR2" s="62">
        <v>173</v>
      </c>
      <c r="FS2" s="62">
        <v>174</v>
      </c>
      <c r="FT2" s="62">
        <v>175</v>
      </c>
      <c r="FU2" s="62">
        <v>176</v>
      </c>
      <c r="FV2" s="62">
        <v>177</v>
      </c>
      <c r="FW2" s="62">
        <v>178</v>
      </c>
      <c r="FX2" s="62">
        <v>179</v>
      </c>
      <c r="FY2" s="62">
        <v>180</v>
      </c>
      <c r="FZ2" s="62">
        <v>181</v>
      </c>
      <c r="GA2" s="62">
        <v>182</v>
      </c>
      <c r="GB2" s="62">
        <v>183</v>
      </c>
      <c r="GC2" s="62">
        <v>184</v>
      </c>
      <c r="GD2" s="62">
        <v>185</v>
      </c>
      <c r="GE2" s="62">
        <v>186</v>
      </c>
      <c r="GF2" s="62">
        <v>187</v>
      </c>
      <c r="GG2" s="62">
        <v>188</v>
      </c>
      <c r="GH2" s="62">
        <v>189</v>
      </c>
      <c r="GI2" s="62">
        <v>190</v>
      </c>
      <c r="GJ2" s="62">
        <v>191</v>
      </c>
      <c r="GK2" s="62">
        <v>192</v>
      </c>
      <c r="GL2" s="62">
        <v>193</v>
      </c>
      <c r="GM2" s="62">
        <v>194</v>
      </c>
      <c r="GN2" s="62">
        <v>195</v>
      </c>
      <c r="GO2" s="62">
        <v>196</v>
      </c>
      <c r="GP2" s="62">
        <v>197</v>
      </c>
      <c r="GQ2" s="62">
        <v>198</v>
      </c>
      <c r="GR2" s="62">
        <v>199</v>
      </c>
      <c r="GS2" s="62">
        <v>200</v>
      </c>
    </row>
    <row r="3" spans="1:201" s="62" customFormat="1" x14ac:dyDescent="0.2">
      <c r="A3" s="77" t="str" cm="1">
        <f t="array" ref="A3:GS43">TRANSPOSE('Cal Data'!C9:AQ209)</f>
        <v>Name</v>
      </c>
      <c r="B3" s="64">
        <v>0</v>
      </c>
      <c r="C3" s="64">
        <v>0</v>
      </c>
      <c r="D3" s="64">
        <v>0</v>
      </c>
      <c r="E3" s="64">
        <v>0</v>
      </c>
      <c r="F3" s="64">
        <v>0</v>
      </c>
      <c r="G3" s="64">
        <v>0</v>
      </c>
      <c r="H3" s="64">
        <v>0</v>
      </c>
      <c r="I3" s="64">
        <v>0</v>
      </c>
      <c r="J3" s="64">
        <v>0</v>
      </c>
      <c r="K3" s="64">
        <v>0</v>
      </c>
      <c r="L3" s="64">
        <v>0</v>
      </c>
      <c r="M3" s="64">
        <v>0</v>
      </c>
      <c r="N3" s="64">
        <v>0</v>
      </c>
      <c r="O3" s="64">
        <v>0</v>
      </c>
      <c r="P3" s="64">
        <v>0</v>
      </c>
      <c r="Q3" s="64">
        <v>0</v>
      </c>
      <c r="R3" s="64">
        <v>0</v>
      </c>
      <c r="S3" s="64">
        <v>0</v>
      </c>
      <c r="T3" s="64">
        <v>0</v>
      </c>
      <c r="U3" s="64">
        <v>0</v>
      </c>
      <c r="V3" s="64">
        <v>0</v>
      </c>
      <c r="W3" s="64">
        <v>0</v>
      </c>
      <c r="X3" s="64">
        <v>0</v>
      </c>
      <c r="Y3" s="64">
        <v>0</v>
      </c>
      <c r="Z3" s="64">
        <v>0</v>
      </c>
      <c r="AA3" s="64">
        <v>0</v>
      </c>
      <c r="AB3" s="64">
        <v>0</v>
      </c>
      <c r="AC3" s="64">
        <v>0</v>
      </c>
      <c r="AD3" s="64">
        <v>0</v>
      </c>
      <c r="AE3" s="62">
        <v>0</v>
      </c>
      <c r="AF3" s="62">
        <v>0</v>
      </c>
      <c r="AG3" s="62">
        <v>0</v>
      </c>
      <c r="AH3" s="62">
        <v>0</v>
      </c>
      <c r="AI3" s="62">
        <v>0</v>
      </c>
      <c r="AJ3" s="62">
        <v>0</v>
      </c>
      <c r="AK3" s="62">
        <v>0</v>
      </c>
      <c r="AL3" s="62">
        <v>0</v>
      </c>
      <c r="AM3" s="62">
        <v>0</v>
      </c>
      <c r="AN3" s="62">
        <v>0</v>
      </c>
      <c r="AO3" s="62">
        <v>0</v>
      </c>
      <c r="AP3" s="62">
        <v>0</v>
      </c>
      <c r="AQ3" s="62">
        <v>0</v>
      </c>
      <c r="AR3" s="62">
        <v>0</v>
      </c>
      <c r="AS3" s="62">
        <v>0</v>
      </c>
      <c r="AT3" s="62">
        <v>0</v>
      </c>
      <c r="AU3" s="62">
        <v>0</v>
      </c>
      <c r="AV3" s="62">
        <v>0</v>
      </c>
      <c r="AW3" s="62">
        <v>0</v>
      </c>
      <c r="AX3" s="62">
        <v>0</v>
      </c>
      <c r="AY3" s="62">
        <v>0</v>
      </c>
      <c r="AZ3" s="62">
        <v>0</v>
      </c>
      <c r="BA3" s="62">
        <v>0</v>
      </c>
      <c r="BB3" s="62">
        <v>0</v>
      </c>
      <c r="BC3" s="62">
        <v>0</v>
      </c>
      <c r="BD3" s="62">
        <v>0</v>
      </c>
      <c r="BE3" s="62">
        <v>0</v>
      </c>
      <c r="BF3" s="62">
        <v>0</v>
      </c>
      <c r="BG3" s="62">
        <v>0</v>
      </c>
      <c r="BH3" s="62">
        <v>0</v>
      </c>
      <c r="BI3" s="62">
        <v>0</v>
      </c>
      <c r="BJ3" s="62">
        <v>0</v>
      </c>
      <c r="BK3" s="62">
        <v>0</v>
      </c>
      <c r="BL3" s="62">
        <v>0</v>
      </c>
      <c r="BM3" s="62">
        <v>0</v>
      </c>
      <c r="BN3" s="62">
        <v>0</v>
      </c>
      <c r="BO3" s="62">
        <v>0</v>
      </c>
      <c r="BP3" s="62">
        <v>0</v>
      </c>
      <c r="BQ3" s="62">
        <v>0</v>
      </c>
      <c r="BR3" s="62">
        <v>0</v>
      </c>
      <c r="BS3" s="62">
        <v>0</v>
      </c>
      <c r="BT3" s="62">
        <v>0</v>
      </c>
      <c r="BU3" s="62">
        <v>0</v>
      </c>
      <c r="BV3" s="62">
        <v>0</v>
      </c>
      <c r="BW3" s="62">
        <v>0</v>
      </c>
      <c r="BX3" s="62">
        <v>0</v>
      </c>
      <c r="BY3" s="62">
        <v>0</v>
      </c>
      <c r="BZ3" s="62">
        <v>0</v>
      </c>
      <c r="CA3" s="62">
        <v>0</v>
      </c>
      <c r="CB3" s="62">
        <v>0</v>
      </c>
      <c r="CC3" s="62">
        <v>0</v>
      </c>
      <c r="CD3" s="62">
        <v>0</v>
      </c>
      <c r="CE3" s="62">
        <v>0</v>
      </c>
      <c r="CF3" s="62">
        <v>0</v>
      </c>
      <c r="CG3" s="62">
        <v>0</v>
      </c>
      <c r="CH3" s="62">
        <v>0</v>
      </c>
      <c r="CI3" s="62">
        <v>0</v>
      </c>
      <c r="CJ3" s="62">
        <v>0</v>
      </c>
      <c r="CK3" s="62">
        <v>0</v>
      </c>
      <c r="CL3" s="62">
        <v>0</v>
      </c>
      <c r="CM3" s="62">
        <v>0</v>
      </c>
      <c r="CN3" s="62">
        <v>0</v>
      </c>
      <c r="CO3" s="62">
        <v>0</v>
      </c>
      <c r="CP3" s="62">
        <v>0</v>
      </c>
      <c r="CQ3" s="62">
        <v>0</v>
      </c>
      <c r="CR3" s="62">
        <v>0</v>
      </c>
      <c r="CS3" s="62">
        <v>0</v>
      </c>
      <c r="CT3" s="62">
        <v>0</v>
      </c>
      <c r="CU3" s="62">
        <v>0</v>
      </c>
      <c r="CV3" s="62">
        <v>0</v>
      </c>
      <c r="CW3" s="62">
        <v>0</v>
      </c>
      <c r="CX3" s="62">
        <v>0</v>
      </c>
      <c r="CY3" s="62">
        <v>0</v>
      </c>
      <c r="CZ3" s="62">
        <v>0</v>
      </c>
      <c r="DA3" s="62">
        <v>0</v>
      </c>
      <c r="DB3" s="62">
        <v>0</v>
      </c>
      <c r="DC3" s="62">
        <v>0</v>
      </c>
      <c r="DD3" s="62">
        <v>0</v>
      </c>
      <c r="DE3" s="62">
        <v>0</v>
      </c>
      <c r="DF3" s="62">
        <v>0</v>
      </c>
      <c r="DG3" s="62">
        <v>0</v>
      </c>
      <c r="DH3" s="62">
        <v>0</v>
      </c>
      <c r="DI3" s="62">
        <v>0</v>
      </c>
      <c r="DJ3" s="62">
        <v>0</v>
      </c>
      <c r="DK3" s="62">
        <v>0</v>
      </c>
      <c r="DL3" s="62">
        <v>0</v>
      </c>
      <c r="DM3" s="62">
        <v>0</v>
      </c>
      <c r="DN3" s="62">
        <v>0</v>
      </c>
      <c r="DO3" s="62">
        <v>0</v>
      </c>
      <c r="DP3" s="62">
        <v>0</v>
      </c>
      <c r="DQ3" s="62">
        <v>0</v>
      </c>
      <c r="DR3" s="62">
        <v>0</v>
      </c>
      <c r="DS3" s="62">
        <v>0</v>
      </c>
      <c r="DT3" s="62">
        <v>0</v>
      </c>
      <c r="DU3" s="62">
        <v>0</v>
      </c>
      <c r="DV3" s="62">
        <v>0</v>
      </c>
      <c r="DW3" s="62">
        <v>0</v>
      </c>
      <c r="DX3" s="62">
        <v>0</v>
      </c>
      <c r="DY3" s="62">
        <v>0</v>
      </c>
      <c r="DZ3" s="62">
        <v>0</v>
      </c>
      <c r="EA3" s="62">
        <v>0</v>
      </c>
      <c r="EB3" s="62">
        <v>0</v>
      </c>
      <c r="EC3" s="62">
        <v>0</v>
      </c>
      <c r="ED3" s="62">
        <v>0</v>
      </c>
      <c r="EE3" s="62">
        <v>0</v>
      </c>
      <c r="EF3" s="62">
        <v>0</v>
      </c>
      <c r="EG3" s="62">
        <v>0</v>
      </c>
      <c r="EH3" s="62">
        <v>0</v>
      </c>
      <c r="EI3" s="62">
        <v>0</v>
      </c>
      <c r="EJ3" s="62">
        <v>0</v>
      </c>
      <c r="EK3" s="62">
        <v>0</v>
      </c>
      <c r="EL3" s="62">
        <v>0</v>
      </c>
      <c r="EM3" s="62">
        <v>0</v>
      </c>
      <c r="EN3" s="62">
        <v>0</v>
      </c>
      <c r="EO3" s="62">
        <v>0</v>
      </c>
      <c r="EP3" s="62">
        <v>0</v>
      </c>
      <c r="EQ3" s="62">
        <v>0</v>
      </c>
      <c r="ER3" s="62">
        <v>0</v>
      </c>
      <c r="ES3" s="62">
        <v>0</v>
      </c>
      <c r="ET3" s="62">
        <v>0</v>
      </c>
      <c r="EU3" s="62">
        <v>0</v>
      </c>
      <c r="EV3" s="62">
        <v>0</v>
      </c>
      <c r="EW3" s="62">
        <v>0</v>
      </c>
      <c r="EX3" s="62">
        <v>0</v>
      </c>
      <c r="EY3" s="62">
        <v>0</v>
      </c>
      <c r="EZ3" s="62">
        <v>0</v>
      </c>
      <c r="FA3" s="62">
        <v>0</v>
      </c>
      <c r="FB3" s="62">
        <v>0</v>
      </c>
      <c r="FC3" s="62">
        <v>0</v>
      </c>
      <c r="FD3" s="62">
        <v>0</v>
      </c>
      <c r="FE3" s="62">
        <v>0</v>
      </c>
      <c r="FF3" s="62">
        <v>0</v>
      </c>
      <c r="FG3" s="62">
        <v>0</v>
      </c>
      <c r="FH3" s="62">
        <v>0</v>
      </c>
      <c r="FI3" s="62">
        <v>0</v>
      </c>
      <c r="FJ3" s="62">
        <v>0</v>
      </c>
      <c r="FK3" s="62">
        <v>0</v>
      </c>
      <c r="FL3" s="62">
        <v>0</v>
      </c>
      <c r="FM3" s="62">
        <v>0</v>
      </c>
      <c r="FN3" s="62">
        <v>0</v>
      </c>
      <c r="FO3" s="62">
        <v>0</v>
      </c>
      <c r="FP3" s="62">
        <v>0</v>
      </c>
      <c r="FQ3" s="62">
        <v>0</v>
      </c>
      <c r="FR3" s="62">
        <v>0</v>
      </c>
      <c r="FS3" s="62">
        <v>0</v>
      </c>
      <c r="FT3" s="62">
        <v>0</v>
      </c>
      <c r="FU3" s="62">
        <v>0</v>
      </c>
      <c r="FV3" s="62">
        <v>0</v>
      </c>
      <c r="FW3" s="62">
        <v>0</v>
      </c>
      <c r="FX3" s="62">
        <v>0</v>
      </c>
      <c r="FY3" s="62">
        <v>0</v>
      </c>
      <c r="FZ3" s="62">
        <v>0</v>
      </c>
      <c r="GA3" s="62">
        <v>0</v>
      </c>
      <c r="GB3" s="62">
        <v>0</v>
      </c>
      <c r="GC3" s="62">
        <v>0</v>
      </c>
      <c r="GD3" s="62">
        <v>0</v>
      </c>
      <c r="GE3" s="62">
        <v>0</v>
      </c>
      <c r="GF3" s="62">
        <v>0</v>
      </c>
      <c r="GG3" s="62">
        <v>0</v>
      </c>
      <c r="GH3" s="62">
        <v>0</v>
      </c>
      <c r="GI3" s="62">
        <v>0</v>
      </c>
      <c r="GJ3" s="62">
        <v>0</v>
      </c>
      <c r="GK3" s="62">
        <v>0</v>
      </c>
      <c r="GL3" s="62">
        <v>0</v>
      </c>
      <c r="GM3" s="62">
        <v>0</v>
      </c>
      <c r="GN3" s="62">
        <v>0</v>
      </c>
      <c r="GO3" s="62">
        <v>0</v>
      </c>
      <c r="GP3" s="62">
        <v>0</v>
      </c>
      <c r="GQ3" s="62">
        <v>0</v>
      </c>
      <c r="GR3" s="62" t="str">
        <v>ISTD test</v>
      </c>
      <c r="GS3" s="62" t="str">
        <v>Test</v>
      </c>
    </row>
    <row r="4" spans="1:201" x14ac:dyDescent="0.2">
      <c r="A4" s="77" t="str">
        <v>Target Response</v>
      </c>
      <c r="B4" s="61">
        <v>0</v>
      </c>
      <c r="C4" s="61">
        <v>0</v>
      </c>
      <c r="D4" s="61">
        <v>0</v>
      </c>
      <c r="E4" s="61">
        <v>0</v>
      </c>
      <c r="F4" s="61">
        <v>0</v>
      </c>
      <c r="G4" s="61">
        <v>0</v>
      </c>
      <c r="H4" s="61">
        <v>0</v>
      </c>
      <c r="I4" s="61">
        <v>0</v>
      </c>
      <c r="J4" s="61">
        <v>0</v>
      </c>
      <c r="K4" s="61">
        <v>0</v>
      </c>
      <c r="L4" s="61">
        <v>0</v>
      </c>
      <c r="M4" s="61">
        <v>0</v>
      </c>
      <c r="N4" s="61">
        <v>0</v>
      </c>
      <c r="O4" s="61">
        <v>0</v>
      </c>
      <c r="P4" s="61">
        <v>0</v>
      </c>
      <c r="Q4" s="61">
        <v>0</v>
      </c>
      <c r="R4" s="61">
        <v>0</v>
      </c>
      <c r="S4" s="61">
        <v>0</v>
      </c>
      <c r="T4" s="61">
        <v>0</v>
      </c>
      <c r="U4" s="61">
        <v>0</v>
      </c>
      <c r="V4" s="61">
        <v>0</v>
      </c>
      <c r="W4" s="61">
        <v>0</v>
      </c>
      <c r="X4" s="61">
        <v>0</v>
      </c>
      <c r="Y4" s="61">
        <v>0</v>
      </c>
      <c r="Z4" s="61">
        <v>0</v>
      </c>
      <c r="AA4" s="61">
        <v>0</v>
      </c>
      <c r="AB4" s="61">
        <v>0</v>
      </c>
      <c r="AC4" s="61">
        <v>0</v>
      </c>
      <c r="AD4" s="61">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1130130</v>
      </c>
      <c r="GS4">
        <v>10181</v>
      </c>
    </row>
    <row r="5" spans="1:201" x14ac:dyDescent="0.2">
      <c r="A5" s="77" t="str">
        <v>Target Response</v>
      </c>
      <c r="B5" s="61">
        <v>0</v>
      </c>
      <c r="C5" s="61">
        <v>0</v>
      </c>
      <c r="D5" s="61">
        <v>0</v>
      </c>
      <c r="E5" s="61">
        <v>0</v>
      </c>
      <c r="F5" s="61">
        <v>0</v>
      </c>
      <c r="G5" s="61">
        <v>0</v>
      </c>
      <c r="H5" s="61">
        <v>0</v>
      </c>
      <c r="I5" s="61">
        <v>0</v>
      </c>
      <c r="J5" s="61">
        <v>0</v>
      </c>
      <c r="K5" s="61">
        <v>0</v>
      </c>
      <c r="L5" s="61">
        <v>0</v>
      </c>
      <c r="M5" s="61">
        <v>0</v>
      </c>
      <c r="N5" s="61">
        <v>0</v>
      </c>
      <c r="O5" s="61">
        <v>0</v>
      </c>
      <c r="P5" s="61">
        <v>0</v>
      </c>
      <c r="Q5" s="61">
        <v>0</v>
      </c>
      <c r="R5" s="61">
        <v>0</v>
      </c>
      <c r="S5" s="61">
        <v>0</v>
      </c>
      <c r="T5" s="61">
        <v>0</v>
      </c>
      <c r="U5" s="61">
        <v>0</v>
      </c>
      <c r="V5" s="61">
        <v>0</v>
      </c>
      <c r="W5" s="61">
        <v>0</v>
      </c>
      <c r="X5" s="61">
        <v>0</v>
      </c>
      <c r="Y5" s="61">
        <v>0</v>
      </c>
      <c r="Z5" s="61">
        <v>0</v>
      </c>
      <c r="AA5" s="61">
        <v>0</v>
      </c>
      <c r="AB5" s="61">
        <v>0</v>
      </c>
      <c r="AC5" s="61">
        <v>0</v>
      </c>
      <c r="AD5" s="61">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1268481</v>
      </c>
      <c r="GS5">
        <v>19153</v>
      </c>
    </row>
    <row r="6" spans="1:201" x14ac:dyDescent="0.2">
      <c r="A6" s="77" t="str">
        <v>Target Response</v>
      </c>
      <c r="B6" s="61">
        <v>0</v>
      </c>
      <c r="C6" s="61">
        <v>0</v>
      </c>
      <c r="D6" s="61">
        <v>0</v>
      </c>
      <c r="E6" s="61">
        <v>0</v>
      </c>
      <c r="F6" s="61">
        <v>0</v>
      </c>
      <c r="G6" s="61">
        <v>0</v>
      </c>
      <c r="H6" s="61">
        <v>0</v>
      </c>
      <c r="I6" s="61">
        <v>0</v>
      </c>
      <c r="J6" s="61">
        <v>0</v>
      </c>
      <c r="K6" s="61">
        <v>0</v>
      </c>
      <c r="L6" s="61">
        <v>0</v>
      </c>
      <c r="M6" s="61">
        <v>0</v>
      </c>
      <c r="N6" s="61">
        <v>0</v>
      </c>
      <c r="O6" s="61">
        <v>0</v>
      </c>
      <c r="P6" s="61">
        <v>0</v>
      </c>
      <c r="Q6" s="61">
        <v>0</v>
      </c>
      <c r="R6" s="61">
        <v>0</v>
      </c>
      <c r="S6" s="61">
        <v>0</v>
      </c>
      <c r="T6" s="61">
        <v>0</v>
      </c>
      <c r="U6" s="61">
        <v>0</v>
      </c>
      <c r="V6" s="61">
        <v>0</v>
      </c>
      <c r="W6" s="61">
        <v>0</v>
      </c>
      <c r="X6" s="61">
        <v>0</v>
      </c>
      <c r="Y6" s="61">
        <v>0</v>
      </c>
      <c r="Z6" s="61">
        <v>0</v>
      </c>
      <c r="AA6" s="61">
        <v>0</v>
      </c>
      <c r="AB6" s="61">
        <v>0</v>
      </c>
      <c r="AC6" s="61">
        <v>0</v>
      </c>
      <c r="AD6" s="61">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1222345</v>
      </c>
      <c r="GS6">
        <v>175874</v>
      </c>
    </row>
    <row r="7" spans="1:201" x14ac:dyDescent="0.2">
      <c r="A7" s="77" t="str">
        <v>Target Response</v>
      </c>
      <c r="B7" s="61">
        <v>0</v>
      </c>
      <c r="C7" s="61">
        <v>0</v>
      </c>
      <c r="D7" s="61">
        <v>0</v>
      </c>
      <c r="E7" s="61">
        <v>0</v>
      </c>
      <c r="F7" s="61">
        <v>0</v>
      </c>
      <c r="G7" s="61">
        <v>0</v>
      </c>
      <c r="H7" s="61">
        <v>0</v>
      </c>
      <c r="I7" s="61">
        <v>0</v>
      </c>
      <c r="J7" s="61">
        <v>0</v>
      </c>
      <c r="K7" s="61">
        <v>0</v>
      </c>
      <c r="L7" s="61">
        <v>0</v>
      </c>
      <c r="M7" s="61">
        <v>0</v>
      </c>
      <c r="N7" s="61">
        <v>0</v>
      </c>
      <c r="O7" s="61">
        <v>0</v>
      </c>
      <c r="P7" s="61">
        <v>0</v>
      </c>
      <c r="Q7" s="61">
        <v>0</v>
      </c>
      <c r="R7" s="61">
        <v>0</v>
      </c>
      <c r="S7" s="61">
        <v>0</v>
      </c>
      <c r="T7" s="61">
        <v>0</v>
      </c>
      <c r="U7" s="61">
        <v>0</v>
      </c>
      <c r="V7" s="61">
        <v>0</v>
      </c>
      <c r="W7" s="61">
        <v>0</v>
      </c>
      <c r="X7" s="61">
        <v>0</v>
      </c>
      <c r="Y7" s="61">
        <v>0</v>
      </c>
      <c r="Z7" s="61">
        <v>0</v>
      </c>
      <c r="AA7" s="61">
        <v>0</v>
      </c>
      <c r="AB7" s="61">
        <v>0</v>
      </c>
      <c r="AC7" s="61">
        <v>0</v>
      </c>
      <c r="AD7" s="61">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1171839</v>
      </c>
      <c r="GS7">
        <v>453485</v>
      </c>
    </row>
    <row r="8" spans="1:201" x14ac:dyDescent="0.2">
      <c r="A8" s="77" t="str">
        <v>Target Response</v>
      </c>
      <c r="B8" s="61">
        <v>0</v>
      </c>
      <c r="C8" s="61">
        <v>0</v>
      </c>
      <c r="D8" s="61">
        <v>0</v>
      </c>
      <c r="E8" s="61">
        <v>0</v>
      </c>
      <c r="F8" s="61">
        <v>0</v>
      </c>
      <c r="G8" s="61">
        <v>0</v>
      </c>
      <c r="H8" s="61">
        <v>0</v>
      </c>
      <c r="I8" s="61">
        <v>0</v>
      </c>
      <c r="J8" s="61">
        <v>0</v>
      </c>
      <c r="K8" s="61">
        <v>0</v>
      </c>
      <c r="L8" s="61">
        <v>0</v>
      </c>
      <c r="M8" s="61">
        <v>0</v>
      </c>
      <c r="N8" s="61">
        <v>0</v>
      </c>
      <c r="O8" s="61">
        <v>0</v>
      </c>
      <c r="P8" s="61">
        <v>0</v>
      </c>
      <c r="Q8" s="61">
        <v>0</v>
      </c>
      <c r="R8" s="61">
        <v>0</v>
      </c>
      <c r="S8" s="61">
        <v>0</v>
      </c>
      <c r="T8" s="61">
        <v>0</v>
      </c>
      <c r="U8" s="61">
        <v>0</v>
      </c>
      <c r="V8" s="61">
        <v>0</v>
      </c>
      <c r="W8" s="61">
        <v>0</v>
      </c>
      <c r="X8" s="61">
        <v>0</v>
      </c>
      <c r="Y8" s="61">
        <v>0</v>
      </c>
      <c r="Z8" s="61">
        <v>0</v>
      </c>
      <c r="AA8" s="61">
        <v>0</v>
      </c>
      <c r="AB8" s="61">
        <v>0</v>
      </c>
      <c r="AC8" s="61">
        <v>0</v>
      </c>
      <c r="AD8" s="61">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1214342</v>
      </c>
      <c r="GS8">
        <v>990424</v>
      </c>
    </row>
    <row r="9" spans="1:201" x14ac:dyDescent="0.2">
      <c r="A9" s="77" t="str">
        <v>Target Response</v>
      </c>
      <c r="B9" s="61">
        <v>0</v>
      </c>
      <c r="C9" s="61">
        <v>0</v>
      </c>
      <c r="D9" s="61">
        <v>0</v>
      </c>
      <c r="E9" s="61">
        <v>0</v>
      </c>
      <c r="F9" s="61">
        <v>0</v>
      </c>
      <c r="G9" s="61">
        <v>0</v>
      </c>
      <c r="H9" s="61">
        <v>0</v>
      </c>
      <c r="I9" s="61">
        <v>0</v>
      </c>
      <c r="J9" s="61">
        <v>0</v>
      </c>
      <c r="K9" s="61">
        <v>0</v>
      </c>
      <c r="L9" s="61">
        <v>0</v>
      </c>
      <c r="M9" s="61">
        <v>0</v>
      </c>
      <c r="N9" s="61">
        <v>0</v>
      </c>
      <c r="O9" s="61">
        <v>0</v>
      </c>
      <c r="P9" s="61">
        <v>0</v>
      </c>
      <c r="Q9" s="61">
        <v>0</v>
      </c>
      <c r="R9" s="61">
        <v>0</v>
      </c>
      <c r="S9" s="61">
        <v>0</v>
      </c>
      <c r="T9" s="61">
        <v>0</v>
      </c>
      <c r="U9" s="61">
        <v>0</v>
      </c>
      <c r="V9" s="61">
        <v>0</v>
      </c>
      <c r="W9" s="61">
        <v>0</v>
      </c>
      <c r="X9" s="61">
        <v>0</v>
      </c>
      <c r="Y9" s="61">
        <v>0</v>
      </c>
      <c r="Z9" s="61">
        <v>0</v>
      </c>
      <c r="AA9" s="61">
        <v>0</v>
      </c>
      <c r="AB9" s="61">
        <v>0</v>
      </c>
      <c r="AC9" s="61">
        <v>0</v>
      </c>
      <c r="AD9" s="61">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996222</v>
      </c>
      <c r="GS9">
        <v>1589739</v>
      </c>
    </row>
    <row r="10" spans="1:201" x14ac:dyDescent="0.2">
      <c r="A10" s="77" t="str">
        <v>Target Response</v>
      </c>
      <c r="B10" s="61">
        <v>0</v>
      </c>
      <c r="C10" s="61">
        <v>0</v>
      </c>
      <c r="D10" s="61">
        <v>0</v>
      </c>
      <c r="E10" s="61">
        <v>0</v>
      </c>
      <c r="F10" s="61">
        <v>0</v>
      </c>
      <c r="G10" s="61">
        <v>0</v>
      </c>
      <c r="H10" s="61">
        <v>0</v>
      </c>
      <c r="I10" s="61">
        <v>0</v>
      </c>
      <c r="J10" s="61">
        <v>0</v>
      </c>
      <c r="K10" s="61">
        <v>0</v>
      </c>
      <c r="L10" s="61">
        <v>0</v>
      </c>
      <c r="M10" s="61">
        <v>0</v>
      </c>
      <c r="N10" s="61">
        <v>0</v>
      </c>
      <c r="O10" s="61">
        <v>0</v>
      </c>
      <c r="P10" s="61">
        <v>0</v>
      </c>
      <c r="Q10" s="61">
        <v>0</v>
      </c>
      <c r="R10" s="61">
        <v>0</v>
      </c>
      <c r="S10" s="61">
        <v>0</v>
      </c>
      <c r="T10" s="61">
        <v>0</v>
      </c>
      <c r="U10" s="61">
        <v>0</v>
      </c>
      <c r="V10" s="61">
        <v>0</v>
      </c>
      <c r="W10" s="61">
        <v>0</v>
      </c>
      <c r="X10" s="61">
        <v>0</v>
      </c>
      <c r="Y10" s="61">
        <v>0</v>
      </c>
      <c r="Z10" s="61">
        <v>0</v>
      </c>
      <c r="AA10" s="61">
        <v>0</v>
      </c>
      <c r="AB10" s="61">
        <v>0</v>
      </c>
      <c r="AC10" s="61">
        <v>0</v>
      </c>
      <c r="AD10" s="61">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1003568</v>
      </c>
      <c r="GS10">
        <v>3179478</v>
      </c>
    </row>
    <row r="11" spans="1:201" x14ac:dyDescent="0.2">
      <c r="A11" s="77" t="str">
        <v>Target Response</v>
      </c>
      <c r="B11" s="61">
        <v>0</v>
      </c>
      <c r="C11" s="61">
        <v>0</v>
      </c>
      <c r="D11" s="61">
        <v>0</v>
      </c>
      <c r="E11" s="61">
        <v>0</v>
      </c>
      <c r="F11" s="61">
        <v>0</v>
      </c>
      <c r="G11" s="61">
        <v>0</v>
      </c>
      <c r="H11" s="61">
        <v>0</v>
      </c>
      <c r="I11" s="61">
        <v>0</v>
      </c>
      <c r="J11" s="61">
        <v>0</v>
      </c>
      <c r="K11" s="61">
        <v>0</v>
      </c>
      <c r="L11" s="61">
        <v>0</v>
      </c>
      <c r="M11" s="61">
        <v>0</v>
      </c>
      <c r="N11" s="61">
        <v>0</v>
      </c>
      <c r="O11" s="61">
        <v>0</v>
      </c>
      <c r="P11" s="61">
        <v>0</v>
      </c>
      <c r="Q11" s="61">
        <v>0</v>
      </c>
      <c r="R11" s="61">
        <v>0</v>
      </c>
      <c r="S11" s="61">
        <v>0</v>
      </c>
      <c r="T11" s="61">
        <v>0</v>
      </c>
      <c r="U11" s="61">
        <v>0</v>
      </c>
      <c r="V11" s="61">
        <v>0</v>
      </c>
      <c r="W11" s="61">
        <v>0</v>
      </c>
      <c r="X11" s="61">
        <v>0</v>
      </c>
      <c r="Y11" s="61">
        <v>0</v>
      </c>
      <c r="Z11" s="61">
        <v>0</v>
      </c>
      <c r="AA11" s="61">
        <v>0</v>
      </c>
      <c r="AB11" s="61">
        <v>0</v>
      </c>
      <c r="AC11" s="61">
        <v>0</v>
      </c>
      <c r="AD11" s="6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998254</v>
      </c>
      <c r="GS11">
        <v>4769217</v>
      </c>
    </row>
    <row r="12" spans="1:201" x14ac:dyDescent="0.2">
      <c r="A12" s="77" t="str">
        <v>Target Response</v>
      </c>
      <c r="B12" s="61">
        <v>0</v>
      </c>
      <c r="C12" s="61">
        <v>0</v>
      </c>
      <c r="D12" s="61">
        <v>0</v>
      </c>
      <c r="E12" s="61">
        <v>0</v>
      </c>
      <c r="F12" s="61">
        <v>0</v>
      </c>
      <c r="G12" s="61">
        <v>0</v>
      </c>
      <c r="H12" s="61">
        <v>0</v>
      </c>
      <c r="I12" s="61">
        <v>0</v>
      </c>
      <c r="J12" s="61">
        <v>0</v>
      </c>
      <c r="K12" s="61">
        <v>0</v>
      </c>
      <c r="L12" s="61">
        <v>0</v>
      </c>
      <c r="M12" s="61">
        <v>0</v>
      </c>
      <c r="N12" s="61">
        <v>0</v>
      </c>
      <c r="O12" s="61">
        <v>0</v>
      </c>
      <c r="P12" s="61">
        <v>0</v>
      </c>
      <c r="Q12" s="61">
        <v>0</v>
      </c>
      <c r="R12" s="61">
        <v>0</v>
      </c>
      <c r="S12" s="61">
        <v>0</v>
      </c>
      <c r="T12" s="61">
        <v>0</v>
      </c>
      <c r="U12" s="61">
        <v>0</v>
      </c>
      <c r="V12" s="61">
        <v>0</v>
      </c>
      <c r="W12" s="61">
        <v>0</v>
      </c>
      <c r="X12" s="61">
        <v>0</v>
      </c>
      <c r="Y12" s="61">
        <v>0</v>
      </c>
      <c r="Z12" s="61">
        <v>0</v>
      </c>
      <c r="AA12" s="61">
        <v>0</v>
      </c>
      <c r="AB12" s="61">
        <v>0</v>
      </c>
      <c r="AC12" s="61">
        <v>0</v>
      </c>
      <c r="AD12" s="61">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982842</v>
      </c>
      <c r="GS12">
        <v>6358956</v>
      </c>
    </row>
    <row r="13" spans="1:201" s="62" customFormat="1" x14ac:dyDescent="0.2">
      <c r="A13" s="77" t="str">
        <v>Target Response</v>
      </c>
      <c r="B13" s="64">
        <v>0</v>
      </c>
      <c r="C13" s="64">
        <v>0</v>
      </c>
      <c r="D13" s="64">
        <v>0</v>
      </c>
      <c r="E13" s="64">
        <v>0</v>
      </c>
      <c r="F13" s="64">
        <v>0</v>
      </c>
      <c r="G13" s="64">
        <v>0</v>
      </c>
      <c r="H13" s="64">
        <v>0</v>
      </c>
      <c r="I13" s="64">
        <v>0</v>
      </c>
      <c r="J13" s="64">
        <v>0</v>
      </c>
      <c r="K13" s="64">
        <v>0</v>
      </c>
      <c r="L13" s="64">
        <v>0</v>
      </c>
      <c r="M13" s="64">
        <v>0</v>
      </c>
      <c r="N13" s="64">
        <v>0</v>
      </c>
      <c r="O13" s="64">
        <v>0</v>
      </c>
      <c r="P13" s="64">
        <v>0</v>
      </c>
      <c r="Q13" s="64">
        <v>0</v>
      </c>
      <c r="R13" s="64">
        <v>0</v>
      </c>
      <c r="S13" s="64">
        <v>0</v>
      </c>
      <c r="T13" s="64">
        <v>0</v>
      </c>
      <c r="U13" s="64">
        <v>0</v>
      </c>
      <c r="V13" s="64">
        <v>0</v>
      </c>
      <c r="W13" s="64">
        <v>0</v>
      </c>
      <c r="X13" s="64">
        <v>0</v>
      </c>
      <c r="Y13" s="64">
        <v>0</v>
      </c>
      <c r="Z13" s="64">
        <v>0</v>
      </c>
      <c r="AA13" s="64">
        <v>0</v>
      </c>
      <c r="AB13" s="64">
        <v>0</v>
      </c>
      <c r="AC13" s="64">
        <v>0</v>
      </c>
      <c r="AD13" s="64">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2">
        <v>0</v>
      </c>
      <c r="AY13" s="62">
        <v>0</v>
      </c>
      <c r="AZ13" s="62">
        <v>0</v>
      </c>
      <c r="BA13" s="62">
        <v>0</v>
      </c>
      <c r="BB13" s="62">
        <v>0</v>
      </c>
      <c r="BC13" s="62">
        <v>0</v>
      </c>
      <c r="BD13" s="62">
        <v>0</v>
      </c>
      <c r="BE13" s="62">
        <v>0</v>
      </c>
      <c r="BF13" s="62">
        <v>0</v>
      </c>
      <c r="BG13" s="62">
        <v>0</v>
      </c>
      <c r="BH13" s="62">
        <v>0</v>
      </c>
      <c r="BI13" s="62">
        <v>0</v>
      </c>
      <c r="BJ13" s="62">
        <v>0</v>
      </c>
      <c r="BK13" s="62">
        <v>0</v>
      </c>
      <c r="BL13" s="62">
        <v>0</v>
      </c>
      <c r="BM13" s="62">
        <v>0</v>
      </c>
      <c r="BN13" s="62">
        <v>0</v>
      </c>
      <c r="BO13" s="62">
        <v>0</v>
      </c>
      <c r="BP13" s="62">
        <v>0</v>
      </c>
      <c r="BQ13" s="62">
        <v>0</v>
      </c>
      <c r="BR13" s="62">
        <v>0</v>
      </c>
      <c r="BS13" s="62">
        <v>0</v>
      </c>
      <c r="BT13" s="62">
        <v>0</v>
      </c>
      <c r="BU13" s="62">
        <v>0</v>
      </c>
      <c r="BV13" s="62">
        <v>0</v>
      </c>
      <c r="BW13" s="62">
        <v>0</v>
      </c>
      <c r="BX13" s="62">
        <v>0</v>
      </c>
      <c r="BY13" s="62">
        <v>0</v>
      </c>
      <c r="BZ13" s="62">
        <v>0</v>
      </c>
      <c r="CA13" s="62">
        <v>0</v>
      </c>
      <c r="CB13" s="62">
        <v>0</v>
      </c>
      <c r="CC13" s="62">
        <v>0</v>
      </c>
      <c r="CD13" s="62">
        <v>0</v>
      </c>
      <c r="CE13" s="62">
        <v>0</v>
      </c>
      <c r="CF13" s="62">
        <v>0</v>
      </c>
      <c r="CG13" s="62">
        <v>0</v>
      </c>
      <c r="CH13" s="62">
        <v>0</v>
      </c>
      <c r="CI13" s="62">
        <v>0</v>
      </c>
      <c r="CJ13" s="62">
        <v>0</v>
      </c>
      <c r="CK13" s="62">
        <v>0</v>
      </c>
      <c r="CL13" s="62">
        <v>0</v>
      </c>
      <c r="CM13" s="62">
        <v>0</v>
      </c>
      <c r="CN13" s="62">
        <v>0</v>
      </c>
      <c r="CO13" s="62">
        <v>0</v>
      </c>
      <c r="CP13" s="62">
        <v>0</v>
      </c>
      <c r="CQ13" s="62">
        <v>0</v>
      </c>
      <c r="CR13" s="62">
        <v>0</v>
      </c>
      <c r="CS13" s="62">
        <v>0</v>
      </c>
      <c r="CT13" s="62">
        <v>0</v>
      </c>
      <c r="CU13" s="62">
        <v>0</v>
      </c>
      <c r="CV13" s="62">
        <v>0</v>
      </c>
      <c r="CW13" s="62">
        <v>0</v>
      </c>
      <c r="CX13" s="62">
        <v>0</v>
      </c>
      <c r="CY13" s="62">
        <v>0</v>
      </c>
      <c r="CZ13" s="62">
        <v>0</v>
      </c>
      <c r="DA13" s="62">
        <v>0</v>
      </c>
      <c r="DB13" s="62">
        <v>0</v>
      </c>
      <c r="DC13" s="62">
        <v>0</v>
      </c>
      <c r="DD13" s="62">
        <v>0</v>
      </c>
      <c r="DE13" s="62">
        <v>0</v>
      </c>
      <c r="DF13" s="62">
        <v>0</v>
      </c>
      <c r="DG13" s="62">
        <v>0</v>
      </c>
      <c r="DH13" s="62">
        <v>0</v>
      </c>
      <c r="DI13" s="62">
        <v>0</v>
      </c>
      <c r="DJ13" s="62">
        <v>0</v>
      </c>
      <c r="DK13" s="62">
        <v>0</v>
      </c>
      <c r="DL13" s="62">
        <v>0</v>
      </c>
      <c r="DM13" s="62">
        <v>0</v>
      </c>
      <c r="DN13" s="62">
        <v>0</v>
      </c>
      <c r="DO13" s="62">
        <v>0</v>
      </c>
      <c r="DP13" s="62">
        <v>0</v>
      </c>
      <c r="DQ13" s="62">
        <v>0</v>
      </c>
      <c r="DR13" s="62">
        <v>0</v>
      </c>
      <c r="DS13" s="62">
        <v>0</v>
      </c>
      <c r="DT13" s="62">
        <v>0</v>
      </c>
      <c r="DU13" s="62">
        <v>0</v>
      </c>
      <c r="DV13" s="62">
        <v>0</v>
      </c>
      <c r="DW13" s="62">
        <v>0</v>
      </c>
      <c r="DX13" s="62">
        <v>0</v>
      </c>
      <c r="DY13" s="62">
        <v>0</v>
      </c>
      <c r="DZ13" s="62">
        <v>0</v>
      </c>
      <c r="EA13" s="62">
        <v>0</v>
      </c>
      <c r="EB13" s="62">
        <v>0</v>
      </c>
      <c r="EC13" s="62">
        <v>0</v>
      </c>
      <c r="ED13" s="62">
        <v>0</v>
      </c>
      <c r="EE13" s="62">
        <v>0</v>
      </c>
      <c r="EF13" s="62">
        <v>0</v>
      </c>
      <c r="EG13" s="62">
        <v>0</v>
      </c>
      <c r="EH13" s="62">
        <v>0</v>
      </c>
      <c r="EI13" s="62">
        <v>0</v>
      </c>
      <c r="EJ13" s="62">
        <v>0</v>
      </c>
      <c r="EK13" s="62">
        <v>0</v>
      </c>
      <c r="EL13" s="62">
        <v>0</v>
      </c>
      <c r="EM13" s="62">
        <v>0</v>
      </c>
      <c r="EN13" s="62">
        <v>0</v>
      </c>
      <c r="EO13" s="62">
        <v>0</v>
      </c>
      <c r="EP13" s="62">
        <v>0</v>
      </c>
      <c r="EQ13" s="62">
        <v>0</v>
      </c>
      <c r="ER13" s="62">
        <v>0</v>
      </c>
      <c r="ES13" s="62">
        <v>0</v>
      </c>
      <c r="ET13" s="62">
        <v>0</v>
      </c>
      <c r="EU13" s="62">
        <v>0</v>
      </c>
      <c r="EV13" s="62">
        <v>0</v>
      </c>
      <c r="EW13" s="62">
        <v>0</v>
      </c>
      <c r="EX13" s="62">
        <v>0</v>
      </c>
      <c r="EY13" s="62">
        <v>0</v>
      </c>
      <c r="EZ13" s="62">
        <v>0</v>
      </c>
      <c r="FA13" s="62">
        <v>0</v>
      </c>
      <c r="FB13" s="62">
        <v>0</v>
      </c>
      <c r="FC13" s="62">
        <v>0</v>
      </c>
      <c r="FD13" s="62">
        <v>0</v>
      </c>
      <c r="FE13" s="62">
        <v>0</v>
      </c>
      <c r="FF13" s="62">
        <v>0</v>
      </c>
      <c r="FG13" s="62">
        <v>0</v>
      </c>
      <c r="FH13" s="62">
        <v>0</v>
      </c>
      <c r="FI13" s="62">
        <v>0</v>
      </c>
      <c r="FJ13" s="62">
        <v>0</v>
      </c>
      <c r="FK13" s="62">
        <v>0</v>
      </c>
      <c r="FL13" s="62">
        <v>0</v>
      </c>
      <c r="FM13" s="62">
        <v>0</v>
      </c>
      <c r="FN13" s="62">
        <v>0</v>
      </c>
      <c r="FO13" s="62">
        <v>0</v>
      </c>
      <c r="FP13" s="62">
        <v>0</v>
      </c>
      <c r="FQ13" s="62">
        <v>0</v>
      </c>
      <c r="FR13" s="62">
        <v>0</v>
      </c>
      <c r="FS13" s="62">
        <v>0</v>
      </c>
      <c r="FT13" s="62">
        <v>0</v>
      </c>
      <c r="FU13" s="62">
        <v>0</v>
      </c>
      <c r="FV13" s="62">
        <v>0</v>
      </c>
      <c r="FW13" s="62">
        <v>0</v>
      </c>
      <c r="FX13" s="62">
        <v>0</v>
      </c>
      <c r="FY13" s="62">
        <v>0</v>
      </c>
      <c r="FZ13" s="62">
        <v>0</v>
      </c>
      <c r="GA13" s="62">
        <v>0</v>
      </c>
      <c r="GB13" s="62">
        <v>0</v>
      </c>
      <c r="GC13" s="62">
        <v>0</v>
      </c>
      <c r="GD13" s="62">
        <v>0</v>
      </c>
      <c r="GE13" s="62">
        <v>0</v>
      </c>
      <c r="GF13" s="62">
        <v>0</v>
      </c>
      <c r="GG13" s="62">
        <v>0</v>
      </c>
      <c r="GH13" s="62">
        <v>0</v>
      </c>
      <c r="GI13" s="62">
        <v>0</v>
      </c>
      <c r="GJ13" s="62">
        <v>0</v>
      </c>
      <c r="GK13" s="62">
        <v>0</v>
      </c>
      <c r="GL13" s="62">
        <v>0</v>
      </c>
      <c r="GM13" s="62">
        <v>0</v>
      </c>
      <c r="GN13" s="62">
        <v>0</v>
      </c>
      <c r="GO13" s="62">
        <v>0</v>
      </c>
      <c r="GP13" s="62">
        <v>0</v>
      </c>
      <c r="GQ13" s="62">
        <v>0</v>
      </c>
      <c r="GR13" s="62">
        <v>985187</v>
      </c>
      <c r="GS13" s="62">
        <v>7948695</v>
      </c>
    </row>
    <row r="14" spans="1:201" s="62" customFormat="1" x14ac:dyDescent="0.2">
      <c r="A14" s="77">
        <v>0</v>
      </c>
      <c r="B14" s="64">
        <v>0</v>
      </c>
      <c r="C14" s="64">
        <v>0</v>
      </c>
      <c r="D14" s="64">
        <v>0</v>
      </c>
      <c r="E14" s="64">
        <v>0</v>
      </c>
      <c r="F14" s="64">
        <v>0</v>
      </c>
      <c r="G14" s="64">
        <v>0</v>
      </c>
      <c r="H14" s="64">
        <v>0</v>
      </c>
      <c r="I14" s="64">
        <v>0</v>
      </c>
      <c r="J14" s="64">
        <v>0</v>
      </c>
      <c r="K14" s="64">
        <v>0</v>
      </c>
      <c r="L14" s="64">
        <v>0</v>
      </c>
      <c r="M14" s="64">
        <v>0</v>
      </c>
      <c r="N14" s="64">
        <v>0</v>
      </c>
      <c r="O14" s="64">
        <v>0</v>
      </c>
      <c r="P14" s="64">
        <v>0</v>
      </c>
      <c r="Q14" s="64">
        <v>0</v>
      </c>
      <c r="R14" s="64">
        <v>0</v>
      </c>
      <c r="S14" s="64">
        <v>0</v>
      </c>
      <c r="T14" s="64">
        <v>0</v>
      </c>
      <c r="U14" s="64">
        <v>0</v>
      </c>
      <c r="V14" s="64">
        <v>0</v>
      </c>
      <c r="W14" s="64">
        <v>0</v>
      </c>
      <c r="X14" s="64">
        <v>0</v>
      </c>
      <c r="Y14" s="64">
        <v>0</v>
      </c>
      <c r="Z14" s="64">
        <v>0</v>
      </c>
      <c r="AA14" s="64">
        <v>0</v>
      </c>
      <c r="AB14" s="64">
        <v>0</v>
      </c>
      <c r="AC14" s="64">
        <v>0</v>
      </c>
      <c r="AD14" s="64">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2">
        <v>0</v>
      </c>
      <c r="AY14" s="62">
        <v>0</v>
      </c>
      <c r="AZ14" s="62">
        <v>0</v>
      </c>
      <c r="BA14" s="62">
        <v>0</v>
      </c>
      <c r="BB14" s="62">
        <v>0</v>
      </c>
      <c r="BC14" s="62">
        <v>0</v>
      </c>
      <c r="BD14" s="62">
        <v>0</v>
      </c>
      <c r="BE14" s="62">
        <v>0</v>
      </c>
      <c r="BF14" s="62">
        <v>0</v>
      </c>
      <c r="BG14" s="62">
        <v>0</v>
      </c>
      <c r="BH14" s="62">
        <v>0</v>
      </c>
      <c r="BI14" s="62">
        <v>0</v>
      </c>
      <c r="BJ14" s="62">
        <v>0</v>
      </c>
      <c r="BK14" s="62">
        <v>0</v>
      </c>
      <c r="BL14" s="62">
        <v>0</v>
      </c>
      <c r="BM14" s="62">
        <v>0</v>
      </c>
      <c r="BN14" s="62">
        <v>0</v>
      </c>
      <c r="BO14" s="62">
        <v>0</v>
      </c>
      <c r="BP14" s="62">
        <v>0</v>
      </c>
      <c r="BQ14" s="62">
        <v>0</v>
      </c>
      <c r="BR14" s="62">
        <v>0</v>
      </c>
      <c r="BS14" s="62">
        <v>0</v>
      </c>
      <c r="BT14" s="62">
        <v>0</v>
      </c>
      <c r="BU14" s="62">
        <v>0</v>
      </c>
      <c r="BV14" s="62">
        <v>0</v>
      </c>
      <c r="BW14" s="62">
        <v>0</v>
      </c>
      <c r="BX14" s="62">
        <v>0</v>
      </c>
      <c r="BY14" s="62">
        <v>0</v>
      </c>
      <c r="BZ14" s="62">
        <v>0</v>
      </c>
      <c r="CA14" s="62">
        <v>0</v>
      </c>
      <c r="CB14" s="62">
        <v>0</v>
      </c>
      <c r="CC14" s="62">
        <v>0</v>
      </c>
      <c r="CD14" s="62">
        <v>0</v>
      </c>
      <c r="CE14" s="62">
        <v>0</v>
      </c>
      <c r="CF14" s="62">
        <v>0</v>
      </c>
      <c r="CG14" s="62">
        <v>0</v>
      </c>
      <c r="CH14" s="62">
        <v>0</v>
      </c>
      <c r="CI14" s="62">
        <v>0</v>
      </c>
      <c r="CJ14" s="62">
        <v>0</v>
      </c>
      <c r="CK14" s="62">
        <v>0</v>
      </c>
      <c r="CL14" s="62">
        <v>0</v>
      </c>
      <c r="CM14" s="62">
        <v>0</v>
      </c>
      <c r="CN14" s="62">
        <v>0</v>
      </c>
      <c r="CO14" s="62">
        <v>0</v>
      </c>
      <c r="CP14" s="62">
        <v>0</v>
      </c>
      <c r="CQ14" s="62">
        <v>0</v>
      </c>
      <c r="CR14" s="62">
        <v>0</v>
      </c>
      <c r="CS14" s="62">
        <v>0</v>
      </c>
      <c r="CT14" s="62">
        <v>0</v>
      </c>
      <c r="CU14" s="62">
        <v>0</v>
      </c>
      <c r="CV14" s="62">
        <v>0</v>
      </c>
      <c r="CW14" s="62">
        <v>0</v>
      </c>
      <c r="CX14" s="62">
        <v>0</v>
      </c>
      <c r="CY14" s="62">
        <v>0</v>
      </c>
      <c r="CZ14" s="62">
        <v>0</v>
      </c>
      <c r="DA14" s="62">
        <v>0</v>
      </c>
      <c r="DB14" s="62">
        <v>0</v>
      </c>
      <c r="DC14" s="62">
        <v>0</v>
      </c>
      <c r="DD14" s="62">
        <v>0</v>
      </c>
      <c r="DE14" s="62">
        <v>0</v>
      </c>
      <c r="DF14" s="62">
        <v>0</v>
      </c>
      <c r="DG14" s="62">
        <v>0</v>
      </c>
      <c r="DH14" s="62">
        <v>0</v>
      </c>
      <c r="DI14" s="62">
        <v>0</v>
      </c>
      <c r="DJ14" s="62">
        <v>0</v>
      </c>
      <c r="DK14" s="62">
        <v>0</v>
      </c>
      <c r="DL14" s="62">
        <v>0</v>
      </c>
      <c r="DM14" s="62">
        <v>0</v>
      </c>
      <c r="DN14" s="62">
        <v>0</v>
      </c>
      <c r="DO14" s="62">
        <v>0</v>
      </c>
      <c r="DP14" s="62">
        <v>0</v>
      </c>
      <c r="DQ14" s="62">
        <v>0</v>
      </c>
      <c r="DR14" s="62">
        <v>0</v>
      </c>
      <c r="DS14" s="62">
        <v>0</v>
      </c>
      <c r="DT14" s="62">
        <v>0</v>
      </c>
      <c r="DU14" s="62">
        <v>0</v>
      </c>
      <c r="DV14" s="62">
        <v>0</v>
      </c>
      <c r="DW14" s="62">
        <v>0</v>
      </c>
      <c r="DX14" s="62">
        <v>0</v>
      </c>
      <c r="DY14" s="62">
        <v>0</v>
      </c>
      <c r="DZ14" s="62">
        <v>0</v>
      </c>
      <c r="EA14" s="62">
        <v>0</v>
      </c>
      <c r="EB14" s="62">
        <v>0</v>
      </c>
      <c r="EC14" s="62">
        <v>0</v>
      </c>
      <c r="ED14" s="62">
        <v>0</v>
      </c>
      <c r="EE14" s="62">
        <v>0</v>
      </c>
      <c r="EF14" s="62">
        <v>0</v>
      </c>
      <c r="EG14" s="62">
        <v>0</v>
      </c>
      <c r="EH14" s="62">
        <v>0</v>
      </c>
      <c r="EI14" s="62">
        <v>0</v>
      </c>
      <c r="EJ14" s="62">
        <v>0</v>
      </c>
      <c r="EK14" s="62">
        <v>0</v>
      </c>
      <c r="EL14" s="62">
        <v>0</v>
      </c>
      <c r="EM14" s="62">
        <v>0</v>
      </c>
      <c r="EN14" s="62">
        <v>0</v>
      </c>
      <c r="EO14" s="62">
        <v>0</v>
      </c>
      <c r="EP14" s="62">
        <v>0</v>
      </c>
      <c r="EQ14" s="62">
        <v>0</v>
      </c>
      <c r="ER14" s="62">
        <v>0</v>
      </c>
      <c r="ES14" s="62">
        <v>0</v>
      </c>
      <c r="ET14" s="62">
        <v>0</v>
      </c>
      <c r="EU14" s="62">
        <v>0</v>
      </c>
      <c r="EV14" s="62">
        <v>0</v>
      </c>
      <c r="EW14" s="62">
        <v>0</v>
      </c>
      <c r="EX14" s="62">
        <v>0</v>
      </c>
      <c r="EY14" s="62">
        <v>0</v>
      </c>
      <c r="EZ14" s="62">
        <v>0</v>
      </c>
      <c r="FA14" s="62">
        <v>0</v>
      </c>
      <c r="FB14" s="62">
        <v>0</v>
      </c>
      <c r="FC14" s="62">
        <v>0</v>
      </c>
      <c r="FD14" s="62">
        <v>0</v>
      </c>
      <c r="FE14" s="62">
        <v>0</v>
      </c>
      <c r="FF14" s="62">
        <v>0</v>
      </c>
      <c r="FG14" s="62">
        <v>0</v>
      </c>
      <c r="FH14" s="62">
        <v>0</v>
      </c>
      <c r="FI14" s="62">
        <v>0</v>
      </c>
      <c r="FJ14" s="62">
        <v>0</v>
      </c>
      <c r="FK14" s="62">
        <v>0</v>
      </c>
      <c r="FL14" s="62">
        <v>0</v>
      </c>
      <c r="FM14" s="62">
        <v>0</v>
      </c>
      <c r="FN14" s="62">
        <v>0</v>
      </c>
      <c r="FO14" s="62">
        <v>0</v>
      </c>
      <c r="FP14" s="62">
        <v>0</v>
      </c>
      <c r="FQ14" s="62">
        <v>0</v>
      </c>
      <c r="FR14" s="62">
        <v>0</v>
      </c>
      <c r="FS14" s="62">
        <v>0</v>
      </c>
      <c r="FT14" s="62">
        <v>0</v>
      </c>
      <c r="FU14" s="62">
        <v>0</v>
      </c>
      <c r="FV14" s="62">
        <v>0</v>
      </c>
      <c r="FW14" s="62">
        <v>0</v>
      </c>
      <c r="FX14" s="62">
        <v>0</v>
      </c>
      <c r="FY14" s="62">
        <v>0</v>
      </c>
      <c r="FZ14" s="62">
        <v>0</v>
      </c>
      <c r="GA14" s="62">
        <v>0</v>
      </c>
      <c r="GB14" s="62">
        <v>0</v>
      </c>
      <c r="GC14" s="62">
        <v>0</v>
      </c>
      <c r="GD14" s="62">
        <v>0</v>
      </c>
      <c r="GE14" s="62">
        <v>0</v>
      </c>
      <c r="GF14" s="62">
        <v>0</v>
      </c>
      <c r="GG14" s="62">
        <v>0</v>
      </c>
      <c r="GH14" s="62">
        <v>0</v>
      </c>
      <c r="GI14" s="62">
        <v>0</v>
      </c>
      <c r="GJ14" s="62">
        <v>0</v>
      </c>
      <c r="GK14" s="62">
        <v>0</v>
      </c>
      <c r="GL14" s="62">
        <v>0</v>
      </c>
      <c r="GM14" s="62">
        <v>0</v>
      </c>
      <c r="GN14" s="62">
        <v>0</v>
      </c>
      <c r="GO14" s="62">
        <v>0</v>
      </c>
      <c r="GP14" s="62">
        <v>0</v>
      </c>
      <c r="GQ14" s="62">
        <v>0</v>
      </c>
      <c r="GR14" s="62">
        <v>0</v>
      </c>
      <c r="GS14" s="62">
        <v>0</v>
      </c>
    </row>
    <row r="15" spans="1:201" s="62" customFormat="1" x14ac:dyDescent="0.2">
      <c r="A15" s="77">
        <v>0</v>
      </c>
      <c r="B15" s="64">
        <v>0</v>
      </c>
      <c r="C15" s="64">
        <v>0</v>
      </c>
      <c r="D15" s="64">
        <v>0</v>
      </c>
      <c r="E15" s="64">
        <v>0</v>
      </c>
      <c r="F15" s="64">
        <v>0</v>
      </c>
      <c r="G15" s="64">
        <v>0</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64">
        <v>0</v>
      </c>
      <c r="AB15" s="64">
        <v>0</v>
      </c>
      <c r="AC15" s="64">
        <v>0</v>
      </c>
      <c r="AD15" s="64">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2">
        <v>0</v>
      </c>
      <c r="AY15" s="62">
        <v>0</v>
      </c>
      <c r="AZ15" s="62">
        <v>0</v>
      </c>
      <c r="BA15" s="62">
        <v>0</v>
      </c>
      <c r="BB15" s="62">
        <v>0</v>
      </c>
      <c r="BC15" s="62">
        <v>0</v>
      </c>
      <c r="BD15" s="62">
        <v>0</v>
      </c>
      <c r="BE15" s="62">
        <v>0</v>
      </c>
      <c r="BF15" s="62">
        <v>0</v>
      </c>
      <c r="BG15" s="62">
        <v>0</v>
      </c>
      <c r="BH15" s="62">
        <v>0</v>
      </c>
      <c r="BI15" s="62">
        <v>0</v>
      </c>
      <c r="BJ15" s="62">
        <v>0</v>
      </c>
      <c r="BK15" s="62">
        <v>0</v>
      </c>
      <c r="BL15" s="62">
        <v>0</v>
      </c>
      <c r="BM15" s="62">
        <v>0</v>
      </c>
      <c r="BN15" s="62">
        <v>0</v>
      </c>
      <c r="BO15" s="62">
        <v>0</v>
      </c>
      <c r="BP15" s="62">
        <v>0</v>
      </c>
      <c r="BQ15" s="62">
        <v>0</v>
      </c>
      <c r="BR15" s="62">
        <v>0</v>
      </c>
      <c r="BS15" s="62">
        <v>0</v>
      </c>
      <c r="BT15" s="62">
        <v>0</v>
      </c>
      <c r="BU15" s="62">
        <v>0</v>
      </c>
      <c r="BV15" s="62">
        <v>0</v>
      </c>
      <c r="BW15" s="62">
        <v>0</v>
      </c>
      <c r="BX15" s="62">
        <v>0</v>
      </c>
      <c r="BY15" s="62">
        <v>0</v>
      </c>
      <c r="BZ15" s="62">
        <v>0</v>
      </c>
      <c r="CA15" s="62">
        <v>0</v>
      </c>
      <c r="CB15" s="62">
        <v>0</v>
      </c>
      <c r="CC15" s="62">
        <v>0</v>
      </c>
      <c r="CD15" s="62">
        <v>0</v>
      </c>
      <c r="CE15" s="62">
        <v>0</v>
      </c>
      <c r="CF15" s="62">
        <v>0</v>
      </c>
      <c r="CG15" s="62">
        <v>0</v>
      </c>
      <c r="CH15" s="62">
        <v>0</v>
      </c>
      <c r="CI15" s="62">
        <v>0</v>
      </c>
      <c r="CJ15" s="62">
        <v>0</v>
      </c>
      <c r="CK15" s="62">
        <v>0</v>
      </c>
      <c r="CL15" s="62">
        <v>0</v>
      </c>
      <c r="CM15" s="62">
        <v>0</v>
      </c>
      <c r="CN15" s="62">
        <v>0</v>
      </c>
      <c r="CO15" s="62">
        <v>0</v>
      </c>
      <c r="CP15" s="62">
        <v>0</v>
      </c>
      <c r="CQ15" s="62">
        <v>0</v>
      </c>
      <c r="CR15" s="62">
        <v>0</v>
      </c>
      <c r="CS15" s="62">
        <v>0</v>
      </c>
      <c r="CT15" s="62">
        <v>0</v>
      </c>
      <c r="CU15" s="62">
        <v>0</v>
      </c>
      <c r="CV15" s="62">
        <v>0</v>
      </c>
      <c r="CW15" s="62">
        <v>0</v>
      </c>
      <c r="CX15" s="62">
        <v>0</v>
      </c>
      <c r="CY15" s="62">
        <v>0</v>
      </c>
      <c r="CZ15" s="62">
        <v>0</v>
      </c>
      <c r="DA15" s="62">
        <v>0</v>
      </c>
      <c r="DB15" s="62">
        <v>0</v>
      </c>
      <c r="DC15" s="62">
        <v>0</v>
      </c>
      <c r="DD15" s="62">
        <v>0</v>
      </c>
      <c r="DE15" s="62">
        <v>0</v>
      </c>
      <c r="DF15" s="62">
        <v>0</v>
      </c>
      <c r="DG15" s="62">
        <v>0</v>
      </c>
      <c r="DH15" s="62">
        <v>0</v>
      </c>
      <c r="DI15" s="62">
        <v>0</v>
      </c>
      <c r="DJ15" s="62">
        <v>0</v>
      </c>
      <c r="DK15" s="62">
        <v>0</v>
      </c>
      <c r="DL15" s="62">
        <v>0</v>
      </c>
      <c r="DM15" s="62">
        <v>0</v>
      </c>
      <c r="DN15" s="62">
        <v>0</v>
      </c>
      <c r="DO15" s="62">
        <v>0</v>
      </c>
      <c r="DP15" s="62">
        <v>0</v>
      </c>
      <c r="DQ15" s="62">
        <v>0</v>
      </c>
      <c r="DR15" s="62">
        <v>0</v>
      </c>
      <c r="DS15" s="62">
        <v>0</v>
      </c>
      <c r="DT15" s="62">
        <v>0</v>
      </c>
      <c r="DU15" s="62">
        <v>0</v>
      </c>
      <c r="DV15" s="62">
        <v>0</v>
      </c>
      <c r="DW15" s="62">
        <v>0</v>
      </c>
      <c r="DX15" s="62">
        <v>0</v>
      </c>
      <c r="DY15" s="62">
        <v>0</v>
      </c>
      <c r="DZ15" s="62">
        <v>0</v>
      </c>
      <c r="EA15" s="62">
        <v>0</v>
      </c>
      <c r="EB15" s="62">
        <v>0</v>
      </c>
      <c r="EC15" s="62">
        <v>0</v>
      </c>
      <c r="ED15" s="62">
        <v>0</v>
      </c>
      <c r="EE15" s="62">
        <v>0</v>
      </c>
      <c r="EF15" s="62">
        <v>0</v>
      </c>
      <c r="EG15" s="62">
        <v>0</v>
      </c>
      <c r="EH15" s="62">
        <v>0</v>
      </c>
      <c r="EI15" s="62">
        <v>0</v>
      </c>
      <c r="EJ15" s="62">
        <v>0</v>
      </c>
      <c r="EK15" s="62">
        <v>0</v>
      </c>
      <c r="EL15" s="62">
        <v>0</v>
      </c>
      <c r="EM15" s="62">
        <v>0</v>
      </c>
      <c r="EN15" s="62">
        <v>0</v>
      </c>
      <c r="EO15" s="62">
        <v>0</v>
      </c>
      <c r="EP15" s="62">
        <v>0</v>
      </c>
      <c r="EQ15" s="62">
        <v>0</v>
      </c>
      <c r="ER15" s="62">
        <v>0</v>
      </c>
      <c r="ES15" s="62">
        <v>0</v>
      </c>
      <c r="ET15" s="62">
        <v>0</v>
      </c>
      <c r="EU15" s="62">
        <v>0</v>
      </c>
      <c r="EV15" s="62">
        <v>0</v>
      </c>
      <c r="EW15" s="62">
        <v>0</v>
      </c>
      <c r="EX15" s="62">
        <v>0</v>
      </c>
      <c r="EY15" s="62">
        <v>0</v>
      </c>
      <c r="EZ15" s="62">
        <v>0</v>
      </c>
      <c r="FA15" s="62">
        <v>0</v>
      </c>
      <c r="FB15" s="62">
        <v>0</v>
      </c>
      <c r="FC15" s="62">
        <v>0</v>
      </c>
      <c r="FD15" s="62">
        <v>0</v>
      </c>
      <c r="FE15" s="62">
        <v>0</v>
      </c>
      <c r="FF15" s="62">
        <v>0</v>
      </c>
      <c r="FG15" s="62">
        <v>0</v>
      </c>
      <c r="FH15" s="62">
        <v>0</v>
      </c>
      <c r="FI15" s="62">
        <v>0</v>
      </c>
      <c r="FJ15" s="62">
        <v>0</v>
      </c>
      <c r="FK15" s="62">
        <v>0</v>
      </c>
      <c r="FL15" s="62">
        <v>0</v>
      </c>
      <c r="FM15" s="62">
        <v>0</v>
      </c>
      <c r="FN15" s="62">
        <v>0</v>
      </c>
      <c r="FO15" s="62">
        <v>0</v>
      </c>
      <c r="FP15" s="62">
        <v>0</v>
      </c>
      <c r="FQ15" s="62">
        <v>0</v>
      </c>
      <c r="FR15" s="62">
        <v>0</v>
      </c>
      <c r="FS15" s="62">
        <v>0</v>
      </c>
      <c r="FT15" s="62">
        <v>0</v>
      </c>
      <c r="FU15" s="62">
        <v>0</v>
      </c>
      <c r="FV15" s="62">
        <v>0</v>
      </c>
      <c r="FW15" s="62">
        <v>0</v>
      </c>
      <c r="FX15" s="62">
        <v>0</v>
      </c>
      <c r="FY15" s="62">
        <v>0</v>
      </c>
      <c r="FZ15" s="62">
        <v>0</v>
      </c>
      <c r="GA15" s="62">
        <v>0</v>
      </c>
      <c r="GB15" s="62">
        <v>0</v>
      </c>
      <c r="GC15" s="62">
        <v>0</v>
      </c>
      <c r="GD15" s="62">
        <v>0</v>
      </c>
      <c r="GE15" s="62">
        <v>0</v>
      </c>
      <c r="GF15" s="62">
        <v>0</v>
      </c>
      <c r="GG15" s="62">
        <v>0</v>
      </c>
      <c r="GH15" s="62">
        <v>0</v>
      </c>
      <c r="GI15" s="62">
        <v>0</v>
      </c>
      <c r="GJ15" s="62">
        <v>0</v>
      </c>
      <c r="GK15" s="62">
        <v>0</v>
      </c>
      <c r="GL15" s="62">
        <v>0</v>
      </c>
      <c r="GM15" s="62">
        <v>0</v>
      </c>
      <c r="GN15" s="62">
        <v>0</v>
      </c>
      <c r="GO15" s="62">
        <v>0</v>
      </c>
      <c r="GP15" s="62">
        <v>0</v>
      </c>
      <c r="GQ15" s="62">
        <v>0</v>
      </c>
      <c r="GR15" s="62">
        <v>0</v>
      </c>
      <c r="GS15" s="62">
        <v>0</v>
      </c>
    </row>
    <row r="16" spans="1:201" s="62" customFormat="1" x14ac:dyDescent="0.2">
      <c r="A16" s="77">
        <v>0</v>
      </c>
      <c r="B16" s="64">
        <v>0</v>
      </c>
      <c r="C16" s="64">
        <v>0</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64">
        <v>0</v>
      </c>
      <c r="AB16" s="64">
        <v>0</v>
      </c>
      <c r="AC16" s="64">
        <v>0</v>
      </c>
      <c r="AD16" s="64">
        <v>0</v>
      </c>
      <c r="AE16" s="62">
        <v>0</v>
      </c>
      <c r="AF16" s="62">
        <v>0</v>
      </c>
      <c r="AG16" s="62">
        <v>0</v>
      </c>
      <c r="AH16" s="62">
        <v>0</v>
      </c>
      <c r="AI16" s="62">
        <v>0</v>
      </c>
      <c r="AJ16" s="62">
        <v>0</v>
      </c>
      <c r="AK16" s="62">
        <v>0</v>
      </c>
      <c r="AL16" s="62">
        <v>0</v>
      </c>
      <c r="AM16" s="62">
        <v>0</v>
      </c>
      <c r="AN16" s="62">
        <v>0</v>
      </c>
      <c r="AO16" s="62">
        <v>0</v>
      </c>
      <c r="AP16" s="62">
        <v>0</v>
      </c>
      <c r="AQ16" s="62">
        <v>0</v>
      </c>
      <c r="AR16" s="62">
        <v>0</v>
      </c>
      <c r="AS16" s="62">
        <v>0</v>
      </c>
      <c r="AT16" s="62">
        <v>0</v>
      </c>
      <c r="AU16" s="62">
        <v>0</v>
      </c>
      <c r="AV16" s="62">
        <v>0</v>
      </c>
      <c r="AW16" s="62">
        <v>0</v>
      </c>
      <c r="AX16" s="62">
        <v>0</v>
      </c>
      <c r="AY16" s="62">
        <v>0</v>
      </c>
      <c r="AZ16" s="62">
        <v>0</v>
      </c>
      <c r="BA16" s="62">
        <v>0</v>
      </c>
      <c r="BB16" s="62">
        <v>0</v>
      </c>
      <c r="BC16" s="62">
        <v>0</v>
      </c>
      <c r="BD16" s="62">
        <v>0</v>
      </c>
      <c r="BE16" s="62">
        <v>0</v>
      </c>
      <c r="BF16" s="62">
        <v>0</v>
      </c>
      <c r="BG16" s="62">
        <v>0</v>
      </c>
      <c r="BH16" s="62">
        <v>0</v>
      </c>
      <c r="BI16" s="62">
        <v>0</v>
      </c>
      <c r="BJ16" s="62">
        <v>0</v>
      </c>
      <c r="BK16" s="62">
        <v>0</v>
      </c>
      <c r="BL16" s="62">
        <v>0</v>
      </c>
      <c r="BM16" s="62">
        <v>0</v>
      </c>
      <c r="BN16" s="62">
        <v>0</v>
      </c>
      <c r="BO16" s="62">
        <v>0</v>
      </c>
      <c r="BP16" s="62">
        <v>0</v>
      </c>
      <c r="BQ16" s="62">
        <v>0</v>
      </c>
      <c r="BR16" s="62">
        <v>0</v>
      </c>
      <c r="BS16" s="62">
        <v>0</v>
      </c>
      <c r="BT16" s="62">
        <v>0</v>
      </c>
      <c r="BU16" s="62">
        <v>0</v>
      </c>
      <c r="BV16" s="62">
        <v>0</v>
      </c>
      <c r="BW16" s="62">
        <v>0</v>
      </c>
      <c r="BX16" s="62">
        <v>0</v>
      </c>
      <c r="BY16" s="62">
        <v>0</v>
      </c>
      <c r="BZ16" s="62">
        <v>0</v>
      </c>
      <c r="CA16" s="62">
        <v>0</v>
      </c>
      <c r="CB16" s="62">
        <v>0</v>
      </c>
      <c r="CC16" s="62">
        <v>0</v>
      </c>
      <c r="CD16" s="62">
        <v>0</v>
      </c>
      <c r="CE16" s="62">
        <v>0</v>
      </c>
      <c r="CF16" s="62">
        <v>0</v>
      </c>
      <c r="CG16" s="62">
        <v>0</v>
      </c>
      <c r="CH16" s="62">
        <v>0</v>
      </c>
      <c r="CI16" s="62">
        <v>0</v>
      </c>
      <c r="CJ16" s="62">
        <v>0</v>
      </c>
      <c r="CK16" s="62">
        <v>0</v>
      </c>
      <c r="CL16" s="62">
        <v>0</v>
      </c>
      <c r="CM16" s="62">
        <v>0</v>
      </c>
      <c r="CN16" s="62">
        <v>0</v>
      </c>
      <c r="CO16" s="62">
        <v>0</v>
      </c>
      <c r="CP16" s="62">
        <v>0</v>
      </c>
      <c r="CQ16" s="62">
        <v>0</v>
      </c>
      <c r="CR16" s="62">
        <v>0</v>
      </c>
      <c r="CS16" s="62">
        <v>0</v>
      </c>
      <c r="CT16" s="62">
        <v>0</v>
      </c>
      <c r="CU16" s="62">
        <v>0</v>
      </c>
      <c r="CV16" s="62">
        <v>0</v>
      </c>
      <c r="CW16" s="62">
        <v>0</v>
      </c>
      <c r="CX16" s="62">
        <v>0</v>
      </c>
      <c r="CY16" s="62">
        <v>0</v>
      </c>
      <c r="CZ16" s="62">
        <v>0</v>
      </c>
      <c r="DA16" s="62">
        <v>0</v>
      </c>
      <c r="DB16" s="62">
        <v>0</v>
      </c>
      <c r="DC16" s="62">
        <v>0</v>
      </c>
      <c r="DD16" s="62">
        <v>0</v>
      </c>
      <c r="DE16" s="62">
        <v>0</v>
      </c>
      <c r="DF16" s="62">
        <v>0</v>
      </c>
      <c r="DG16" s="62">
        <v>0</v>
      </c>
      <c r="DH16" s="62">
        <v>0</v>
      </c>
      <c r="DI16" s="62">
        <v>0</v>
      </c>
      <c r="DJ16" s="62">
        <v>0</v>
      </c>
      <c r="DK16" s="62">
        <v>0</v>
      </c>
      <c r="DL16" s="62">
        <v>0</v>
      </c>
      <c r="DM16" s="62">
        <v>0</v>
      </c>
      <c r="DN16" s="62">
        <v>0</v>
      </c>
      <c r="DO16" s="62">
        <v>0</v>
      </c>
      <c r="DP16" s="62">
        <v>0</v>
      </c>
      <c r="DQ16" s="62">
        <v>0</v>
      </c>
      <c r="DR16" s="62">
        <v>0</v>
      </c>
      <c r="DS16" s="62">
        <v>0</v>
      </c>
      <c r="DT16" s="62">
        <v>0</v>
      </c>
      <c r="DU16" s="62">
        <v>0</v>
      </c>
      <c r="DV16" s="62">
        <v>0</v>
      </c>
      <c r="DW16" s="62">
        <v>0</v>
      </c>
      <c r="DX16" s="62">
        <v>0</v>
      </c>
      <c r="DY16" s="62">
        <v>0</v>
      </c>
      <c r="DZ16" s="62">
        <v>0</v>
      </c>
      <c r="EA16" s="62">
        <v>0</v>
      </c>
      <c r="EB16" s="62">
        <v>0</v>
      </c>
      <c r="EC16" s="62">
        <v>0</v>
      </c>
      <c r="ED16" s="62">
        <v>0</v>
      </c>
      <c r="EE16" s="62">
        <v>0</v>
      </c>
      <c r="EF16" s="62">
        <v>0</v>
      </c>
      <c r="EG16" s="62">
        <v>0</v>
      </c>
      <c r="EH16" s="62">
        <v>0</v>
      </c>
      <c r="EI16" s="62">
        <v>0</v>
      </c>
      <c r="EJ16" s="62">
        <v>0</v>
      </c>
      <c r="EK16" s="62">
        <v>0</v>
      </c>
      <c r="EL16" s="62">
        <v>0</v>
      </c>
      <c r="EM16" s="62">
        <v>0</v>
      </c>
      <c r="EN16" s="62">
        <v>0</v>
      </c>
      <c r="EO16" s="62">
        <v>0</v>
      </c>
      <c r="EP16" s="62">
        <v>0</v>
      </c>
      <c r="EQ16" s="62">
        <v>0</v>
      </c>
      <c r="ER16" s="62">
        <v>0</v>
      </c>
      <c r="ES16" s="62">
        <v>0</v>
      </c>
      <c r="ET16" s="62">
        <v>0</v>
      </c>
      <c r="EU16" s="62">
        <v>0</v>
      </c>
      <c r="EV16" s="62">
        <v>0</v>
      </c>
      <c r="EW16" s="62">
        <v>0</v>
      </c>
      <c r="EX16" s="62">
        <v>0</v>
      </c>
      <c r="EY16" s="62">
        <v>0</v>
      </c>
      <c r="EZ16" s="62">
        <v>0</v>
      </c>
      <c r="FA16" s="62">
        <v>0</v>
      </c>
      <c r="FB16" s="62">
        <v>0</v>
      </c>
      <c r="FC16" s="62">
        <v>0</v>
      </c>
      <c r="FD16" s="62">
        <v>0</v>
      </c>
      <c r="FE16" s="62">
        <v>0</v>
      </c>
      <c r="FF16" s="62">
        <v>0</v>
      </c>
      <c r="FG16" s="62">
        <v>0</v>
      </c>
      <c r="FH16" s="62">
        <v>0</v>
      </c>
      <c r="FI16" s="62">
        <v>0</v>
      </c>
      <c r="FJ16" s="62">
        <v>0</v>
      </c>
      <c r="FK16" s="62">
        <v>0</v>
      </c>
      <c r="FL16" s="62">
        <v>0</v>
      </c>
      <c r="FM16" s="62">
        <v>0</v>
      </c>
      <c r="FN16" s="62">
        <v>0</v>
      </c>
      <c r="FO16" s="62">
        <v>0</v>
      </c>
      <c r="FP16" s="62">
        <v>0</v>
      </c>
      <c r="FQ16" s="62">
        <v>0</v>
      </c>
      <c r="FR16" s="62">
        <v>0</v>
      </c>
      <c r="FS16" s="62">
        <v>0</v>
      </c>
      <c r="FT16" s="62">
        <v>0</v>
      </c>
      <c r="FU16" s="62">
        <v>0</v>
      </c>
      <c r="FV16" s="62">
        <v>0</v>
      </c>
      <c r="FW16" s="62">
        <v>0</v>
      </c>
      <c r="FX16" s="62">
        <v>0</v>
      </c>
      <c r="FY16" s="62">
        <v>0</v>
      </c>
      <c r="FZ16" s="62">
        <v>0</v>
      </c>
      <c r="GA16" s="62">
        <v>0</v>
      </c>
      <c r="GB16" s="62">
        <v>0</v>
      </c>
      <c r="GC16" s="62">
        <v>0</v>
      </c>
      <c r="GD16" s="62">
        <v>0</v>
      </c>
      <c r="GE16" s="62">
        <v>0</v>
      </c>
      <c r="GF16" s="62">
        <v>0</v>
      </c>
      <c r="GG16" s="62">
        <v>0</v>
      </c>
      <c r="GH16" s="62">
        <v>0</v>
      </c>
      <c r="GI16" s="62">
        <v>0</v>
      </c>
      <c r="GJ16" s="62">
        <v>0</v>
      </c>
      <c r="GK16" s="62">
        <v>0</v>
      </c>
      <c r="GL16" s="62">
        <v>0</v>
      </c>
      <c r="GM16" s="62">
        <v>0</v>
      </c>
      <c r="GN16" s="62">
        <v>0</v>
      </c>
      <c r="GO16" s="62">
        <v>0</v>
      </c>
      <c r="GP16" s="62">
        <v>0</v>
      </c>
      <c r="GQ16" s="62">
        <v>0</v>
      </c>
      <c r="GR16" s="62">
        <v>0</v>
      </c>
      <c r="GS16" s="62">
        <v>0</v>
      </c>
    </row>
    <row r="17" spans="1:201" s="62" customFormat="1" x14ac:dyDescent="0.2">
      <c r="A17" s="77">
        <v>0</v>
      </c>
      <c r="B17" s="64">
        <v>0</v>
      </c>
      <c r="C17" s="64">
        <v>0</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64">
        <v>0</v>
      </c>
      <c r="AB17" s="64">
        <v>0</v>
      </c>
      <c r="AC17" s="64">
        <v>0</v>
      </c>
      <c r="AD17" s="64">
        <v>0</v>
      </c>
      <c r="AE17" s="62">
        <v>0</v>
      </c>
      <c r="AF17" s="62">
        <v>0</v>
      </c>
      <c r="AG17" s="62">
        <v>0</v>
      </c>
      <c r="AH17" s="62">
        <v>0</v>
      </c>
      <c r="AI17" s="62">
        <v>0</v>
      </c>
      <c r="AJ17" s="62">
        <v>0</v>
      </c>
      <c r="AK17" s="62">
        <v>0</v>
      </c>
      <c r="AL17" s="62">
        <v>0</v>
      </c>
      <c r="AM17" s="62">
        <v>0</v>
      </c>
      <c r="AN17" s="62">
        <v>0</v>
      </c>
      <c r="AO17" s="62">
        <v>0</v>
      </c>
      <c r="AP17" s="62">
        <v>0</v>
      </c>
      <c r="AQ17" s="62">
        <v>0</v>
      </c>
      <c r="AR17" s="62">
        <v>0</v>
      </c>
      <c r="AS17" s="62">
        <v>0</v>
      </c>
      <c r="AT17" s="62">
        <v>0</v>
      </c>
      <c r="AU17" s="62">
        <v>0</v>
      </c>
      <c r="AV17" s="62">
        <v>0</v>
      </c>
      <c r="AW17" s="62">
        <v>0</v>
      </c>
      <c r="AX17" s="62">
        <v>0</v>
      </c>
      <c r="AY17" s="62">
        <v>0</v>
      </c>
      <c r="AZ17" s="62">
        <v>0</v>
      </c>
      <c r="BA17" s="62">
        <v>0</v>
      </c>
      <c r="BB17" s="62">
        <v>0</v>
      </c>
      <c r="BC17" s="62">
        <v>0</v>
      </c>
      <c r="BD17" s="62">
        <v>0</v>
      </c>
      <c r="BE17" s="62">
        <v>0</v>
      </c>
      <c r="BF17" s="62">
        <v>0</v>
      </c>
      <c r="BG17" s="62">
        <v>0</v>
      </c>
      <c r="BH17" s="62">
        <v>0</v>
      </c>
      <c r="BI17" s="62">
        <v>0</v>
      </c>
      <c r="BJ17" s="62">
        <v>0</v>
      </c>
      <c r="BK17" s="62">
        <v>0</v>
      </c>
      <c r="BL17" s="62">
        <v>0</v>
      </c>
      <c r="BM17" s="62">
        <v>0</v>
      </c>
      <c r="BN17" s="62">
        <v>0</v>
      </c>
      <c r="BO17" s="62">
        <v>0</v>
      </c>
      <c r="BP17" s="62">
        <v>0</v>
      </c>
      <c r="BQ17" s="62">
        <v>0</v>
      </c>
      <c r="BR17" s="62">
        <v>0</v>
      </c>
      <c r="BS17" s="62">
        <v>0</v>
      </c>
      <c r="BT17" s="62">
        <v>0</v>
      </c>
      <c r="BU17" s="62">
        <v>0</v>
      </c>
      <c r="BV17" s="62">
        <v>0</v>
      </c>
      <c r="BW17" s="62">
        <v>0</v>
      </c>
      <c r="BX17" s="62">
        <v>0</v>
      </c>
      <c r="BY17" s="62">
        <v>0</v>
      </c>
      <c r="BZ17" s="62">
        <v>0</v>
      </c>
      <c r="CA17" s="62">
        <v>0</v>
      </c>
      <c r="CB17" s="62">
        <v>0</v>
      </c>
      <c r="CC17" s="62">
        <v>0</v>
      </c>
      <c r="CD17" s="62">
        <v>0</v>
      </c>
      <c r="CE17" s="62">
        <v>0</v>
      </c>
      <c r="CF17" s="62">
        <v>0</v>
      </c>
      <c r="CG17" s="62">
        <v>0</v>
      </c>
      <c r="CH17" s="62">
        <v>0</v>
      </c>
      <c r="CI17" s="62">
        <v>0</v>
      </c>
      <c r="CJ17" s="62">
        <v>0</v>
      </c>
      <c r="CK17" s="62">
        <v>0</v>
      </c>
      <c r="CL17" s="62">
        <v>0</v>
      </c>
      <c r="CM17" s="62">
        <v>0</v>
      </c>
      <c r="CN17" s="62">
        <v>0</v>
      </c>
      <c r="CO17" s="62">
        <v>0</v>
      </c>
      <c r="CP17" s="62">
        <v>0</v>
      </c>
      <c r="CQ17" s="62">
        <v>0</v>
      </c>
      <c r="CR17" s="62">
        <v>0</v>
      </c>
      <c r="CS17" s="62">
        <v>0</v>
      </c>
      <c r="CT17" s="62">
        <v>0</v>
      </c>
      <c r="CU17" s="62">
        <v>0</v>
      </c>
      <c r="CV17" s="62">
        <v>0</v>
      </c>
      <c r="CW17" s="62">
        <v>0</v>
      </c>
      <c r="CX17" s="62">
        <v>0</v>
      </c>
      <c r="CY17" s="62">
        <v>0</v>
      </c>
      <c r="CZ17" s="62">
        <v>0</v>
      </c>
      <c r="DA17" s="62">
        <v>0</v>
      </c>
      <c r="DB17" s="62">
        <v>0</v>
      </c>
      <c r="DC17" s="62">
        <v>0</v>
      </c>
      <c r="DD17" s="62">
        <v>0</v>
      </c>
      <c r="DE17" s="62">
        <v>0</v>
      </c>
      <c r="DF17" s="62">
        <v>0</v>
      </c>
      <c r="DG17" s="62">
        <v>0</v>
      </c>
      <c r="DH17" s="62">
        <v>0</v>
      </c>
      <c r="DI17" s="62">
        <v>0</v>
      </c>
      <c r="DJ17" s="62">
        <v>0</v>
      </c>
      <c r="DK17" s="62">
        <v>0</v>
      </c>
      <c r="DL17" s="62">
        <v>0</v>
      </c>
      <c r="DM17" s="62">
        <v>0</v>
      </c>
      <c r="DN17" s="62">
        <v>0</v>
      </c>
      <c r="DO17" s="62">
        <v>0</v>
      </c>
      <c r="DP17" s="62">
        <v>0</v>
      </c>
      <c r="DQ17" s="62">
        <v>0</v>
      </c>
      <c r="DR17" s="62">
        <v>0</v>
      </c>
      <c r="DS17" s="62">
        <v>0</v>
      </c>
      <c r="DT17" s="62">
        <v>0</v>
      </c>
      <c r="DU17" s="62">
        <v>0</v>
      </c>
      <c r="DV17" s="62">
        <v>0</v>
      </c>
      <c r="DW17" s="62">
        <v>0</v>
      </c>
      <c r="DX17" s="62">
        <v>0</v>
      </c>
      <c r="DY17" s="62">
        <v>0</v>
      </c>
      <c r="DZ17" s="62">
        <v>0</v>
      </c>
      <c r="EA17" s="62">
        <v>0</v>
      </c>
      <c r="EB17" s="62">
        <v>0</v>
      </c>
      <c r="EC17" s="62">
        <v>0</v>
      </c>
      <c r="ED17" s="62">
        <v>0</v>
      </c>
      <c r="EE17" s="62">
        <v>0</v>
      </c>
      <c r="EF17" s="62">
        <v>0</v>
      </c>
      <c r="EG17" s="62">
        <v>0</v>
      </c>
      <c r="EH17" s="62">
        <v>0</v>
      </c>
      <c r="EI17" s="62">
        <v>0</v>
      </c>
      <c r="EJ17" s="62">
        <v>0</v>
      </c>
      <c r="EK17" s="62">
        <v>0</v>
      </c>
      <c r="EL17" s="62">
        <v>0</v>
      </c>
      <c r="EM17" s="62">
        <v>0</v>
      </c>
      <c r="EN17" s="62">
        <v>0</v>
      </c>
      <c r="EO17" s="62">
        <v>0</v>
      </c>
      <c r="EP17" s="62">
        <v>0</v>
      </c>
      <c r="EQ17" s="62">
        <v>0</v>
      </c>
      <c r="ER17" s="62">
        <v>0</v>
      </c>
      <c r="ES17" s="62">
        <v>0</v>
      </c>
      <c r="ET17" s="62">
        <v>0</v>
      </c>
      <c r="EU17" s="62">
        <v>0</v>
      </c>
      <c r="EV17" s="62">
        <v>0</v>
      </c>
      <c r="EW17" s="62">
        <v>0</v>
      </c>
      <c r="EX17" s="62">
        <v>0</v>
      </c>
      <c r="EY17" s="62">
        <v>0</v>
      </c>
      <c r="EZ17" s="62">
        <v>0</v>
      </c>
      <c r="FA17" s="62">
        <v>0</v>
      </c>
      <c r="FB17" s="62">
        <v>0</v>
      </c>
      <c r="FC17" s="62">
        <v>0</v>
      </c>
      <c r="FD17" s="62">
        <v>0</v>
      </c>
      <c r="FE17" s="62">
        <v>0</v>
      </c>
      <c r="FF17" s="62">
        <v>0</v>
      </c>
      <c r="FG17" s="62">
        <v>0</v>
      </c>
      <c r="FH17" s="62">
        <v>0</v>
      </c>
      <c r="FI17" s="62">
        <v>0</v>
      </c>
      <c r="FJ17" s="62">
        <v>0</v>
      </c>
      <c r="FK17" s="62">
        <v>0</v>
      </c>
      <c r="FL17" s="62">
        <v>0</v>
      </c>
      <c r="FM17" s="62">
        <v>0</v>
      </c>
      <c r="FN17" s="62">
        <v>0</v>
      </c>
      <c r="FO17" s="62">
        <v>0</v>
      </c>
      <c r="FP17" s="62">
        <v>0</v>
      </c>
      <c r="FQ17" s="62">
        <v>0</v>
      </c>
      <c r="FR17" s="62">
        <v>0</v>
      </c>
      <c r="FS17" s="62">
        <v>0</v>
      </c>
      <c r="FT17" s="62">
        <v>0</v>
      </c>
      <c r="FU17" s="62">
        <v>0</v>
      </c>
      <c r="FV17" s="62">
        <v>0</v>
      </c>
      <c r="FW17" s="62">
        <v>0</v>
      </c>
      <c r="FX17" s="62">
        <v>0</v>
      </c>
      <c r="FY17" s="62">
        <v>0</v>
      </c>
      <c r="FZ17" s="62">
        <v>0</v>
      </c>
      <c r="GA17" s="62">
        <v>0</v>
      </c>
      <c r="GB17" s="62">
        <v>0</v>
      </c>
      <c r="GC17" s="62">
        <v>0</v>
      </c>
      <c r="GD17" s="62">
        <v>0</v>
      </c>
      <c r="GE17" s="62">
        <v>0</v>
      </c>
      <c r="GF17" s="62">
        <v>0</v>
      </c>
      <c r="GG17" s="62">
        <v>0</v>
      </c>
      <c r="GH17" s="62">
        <v>0</v>
      </c>
      <c r="GI17" s="62">
        <v>0</v>
      </c>
      <c r="GJ17" s="62">
        <v>0</v>
      </c>
      <c r="GK17" s="62">
        <v>0</v>
      </c>
      <c r="GL17" s="62">
        <v>0</v>
      </c>
      <c r="GM17" s="62">
        <v>0</v>
      </c>
      <c r="GN17" s="62">
        <v>0</v>
      </c>
      <c r="GO17" s="62">
        <v>0</v>
      </c>
      <c r="GP17" s="62">
        <v>0</v>
      </c>
      <c r="GQ17" s="62">
        <v>0</v>
      </c>
      <c r="GR17" s="62">
        <v>0</v>
      </c>
      <c r="GS17" s="62">
        <v>0</v>
      </c>
    </row>
    <row r="18" spans="1:201" s="62" customFormat="1" x14ac:dyDescent="0.2">
      <c r="A18" s="77">
        <v>0</v>
      </c>
      <c r="B18" s="64">
        <v>0</v>
      </c>
      <c r="C18" s="64">
        <v>0</v>
      </c>
      <c r="D18" s="64">
        <v>0</v>
      </c>
      <c r="E18" s="64">
        <v>0</v>
      </c>
      <c r="F18" s="64">
        <v>0</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64">
        <v>0</v>
      </c>
      <c r="AB18" s="64">
        <v>0</v>
      </c>
      <c r="AC18" s="64">
        <v>0</v>
      </c>
      <c r="AD18" s="64">
        <v>0</v>
      </c>
      <c r="AE18" s="62">
        <v>0</v>
      </c>
      <c r="AF18" s="62">
        <v>0</v>
      </c>
      <c r="AG18" s="62">
        <v>0</v>
      </c>
      <c r="AH18" s="62">
        <v>0</v>
      </c>
      <c r="AI18" s="62">
        <v>0</v>
      </c>
      <c r="AJ18" s="62">
        <v>0</v>
      </c>
      <c r="AK18" s="62">
        <v>0</v>
      </c>
      <c r="AL18" s="62">
        <v>0</v>
      </c>
      <c r="AM18" s="62">
        <v>0</v>
      </c>
      <c r="AN18" s="62">
        <v>0</v>
      </c>
      <c r="AO18" s="62">
        <v>0</v>
      </c>
      <c r="AP18" s="62">
        <v>0</v>
      </c>
      <c r="AQ18" s="62">
        <v>0</v>
      </c>
      <c r="AR18" s="62">
        <v>0</v>
      </c>
      <c r="AS18" s="62">
        <v>0</v>
      </c>
      <c r="AT18" s="62">
        <v>0</v>
      </c>
      <c r="AU18" s="62">
        <v>0</v>
      </c>
      <c r="AV18" s="62">
        <v>0</v>
      </c>
      <c r="AW18" s="62">
        <v>0</v>
      </c>
      <c r="AX18" s="62">
        <v>0</v>
      </c>
      <c r="AY18" s="62">
        <v>0</v>
      </c>
      <c r="AZ18" s="62">
        <v>0</v>
      </c>
      <c r="BA18" s="62">
        <v>0</v>
      </c>
      <c r="BB18" s="62">
        <v>0</v>
      </c>
      <c r="BC18" s="62">
        <v>0</v>
      </c>
      <c r="BD18" s="62">
        <v>0</v>
      </c>
      <c r="BE18" s="62">
        <v>0</v>
      </c>
      <c r="BF18" s="62">
        <v>0</v>
      </c>
      <c r="BG18" s="62">
        <v>0</v>
      </c>
      <c r="BH18" s="62">
        <v>0</v>
      </c>
      <c r="BI18" s="62">
        <v>0</v>
      </c>
      <c r="BJ18" s="62">
        <v>0</v>
      </c>
      <c r="BK18" s="62">
        <v>0</v>
      </c>
      <c r="BL18" s="62">
        <v>0</v>
      </c>
      <c r="BM18" s="62">
        <v>0</v>
      </c>
      <c r="BN18" s="62">
        <v>0</v>
      </c>
      <c r="BO18" s="62">
        <v>0</v>
      </c>
      <c r="BP18" s="62">
        <v>0</v>
      </c>
      <c r="BQ18" s="62">
        <v>0</v>
      </c>
      <c r="BR18" s="62">
        <v>0</v>
      </c>
      <c r="BS18" s="62">
        <v>0</v>
      </c>
      <c r="BT18" s="62">
        <v>0</v>
      </c>
      <c r="BU18" s="62">
        <v>0</v>
      </c>
      <c r="BV18" s="62">
        <v>0</v>
      </c>
      <c r="BW18" s="62">
        <v>0</v>
      </c>
      <c r="BX18" s="62">
        <v>0</v>
      </c>
      <c r="BY18" s="62">
        <v>0</v>
      </c>
      <c r="BZ18" s="62">
        <v>0</v>
      </c>
      <c r="CA18" s="62">
        <v>0</v>
      </c>
      <c r="CB18" s="62">
        <v>0</v>
      </c>
      <c r="CC18" s="62">
        <v>0</v>
      </c>
      <c r="CD18" s="62">
        <v>0</v>
      </c>
      <c r="CE18" s="62">
        <v>0</v>
      </c>
      <c r="CF18" s="62">
        <v>0</v>
      </c>
      <c r="CG18" s="62">
        <v>0</v>
      </c>
      <c r="CH18" s="62">
        <v>0</v>
      </c>
      <c r="CI18" s="62">
        <v>0</v>
      </c>
      <c r="CJ18" s="62">
        <v>0</v>
      </c>
      <c r="CK18" s="62">
        <v>0</v>
      </c>
      <c r="CL18" s="62">
        <v>0</v>
      </c>
      <c r="CM18" s="62">
        <v>0</v>
      </c>
      <c r="CN18" s="62">
        <v>0</v>
      </c>
      <c r="CO18" s="62">
        <v>0</v>
      </c>
      <c r="CP18" s="62">
        <v>0</v>
      </c>
      <c r="CQ18" s="62">
        <v>0</v>
      </c>
      <c r="CR18" s="62">
        <v>0</v>
      </c>
      <c r="CS18" s="62">
        <v>0</v>
      </c>
      <c r="CT18" s="62">
        <v>0</v>
      </c>
      <c r="CU18" s="62">
        <v>0</v>
      </c>
      <c r="CV18" s="62">
        <v>0</v>
      </c>
      <c r="CW18" s="62">
        <v>0</v>
      </c>
      <c r="CX18" s="62">
        <v>0</v>
      </c>
      <c r="CY18" s="62">
        <v>0</v>
      </c>
      <c r="CZ18" s="62">
        <v>0</v>
      </c>
      <c r="DA18" s="62">
        <v>0</v>
      </c>
      <c r="DB18" s="62">
        <v>0</v>
      </c>
      <c r="DC18" s="62">
        <v>0</v>
      </c>
      <c r="DD18" s="62">
        <v>0</v>
      </c>
      <c r="DE18" s="62">
        <v>0</v>
      </c>
      <c r="DF18" s="62">
        <v>0</v>
      </c>
      <c r="DG18" s="62">
        <v>0</v>
      </c>
      <c r="DH18" s="62">
        <v>0</v>
      </c>
      <c r="DI18" s="62">
        <v>0</v>
      </c>
      <c r="DJ18" s="62">
        <v>0</v>
      </c>
      <c r="DK18" s="62">
        <v>0</v>
      </c>
      <c r="DL18" s="62">
        <v>0</v>
      </c>
      <c r="DM18" s="62">
        <v>0</v>
      </c>
      <c r="DN18" s="62">
        <v>0</v>
      </c>
      <c r="DO18" s="62">
        <v>0</v>
      </c>
      <c r="DP18" s="62">
        <v>0</v>
      </c>
      <c r="DQ18" s="62">
        <v>0</v>
      </c>
      <c r="DR18" s="62">
        <v>0</v>
      </c>
      <c r="DS18" s="62">
        <v>0</v>
      </c>
      <c r="DT18" s="62">
        <v>0</v>
      </c>
      <c r="DU18" s="62">
        <v>0</v>
      </c>
      <c r="DV18" s="62">
        <v>0</v>
      </c>
      <c r="DW18" s="62">
        <v>0</v>
      </c>
      <c r="DX18" s="62">
        <v>0</v>
      </c>
      <c r="DY18" s="62">
        <v>0</v>
      </c>
      <c r="DZ18" s="62">
        <v>0</v>
      </c>
      <c r="EA18" s="62">
        <v>0</v>
      </c>
      <c r="EB18" s="62">
        <v>0</v>
      </c>
      <c r="EC18" s="62">
        <v>0</v>
      </c>
      <c r="ED18" s="62">
        <v>0</v>
      </c>
      <c r="EE18" s="62">
        <v>0</v>
      </c>
      <c r="EF18" s="62">
        <v>0</v>
      </c>
      <c r="EG18" s="62">
        <v>0</v>
      </c>
      <c r="EH18" s="62">
        <v>0</v>
      </c>
      <c r="EI18" s="62">
        <v>0</v>
      </c>
      <c r="EJ18" s="62">
        <v>0</v>
      </c>
      <c r="EK18" s="62">
        <v>0</v>
      </c>
      <c r="EL18" s="62">
        <v>0</v>
      </c>
      <c r="EM18" s="62">
        <v>0</v>
      </c>
      <c r="EN18" s="62">
        <v>0</v>
      </c>
      <c r="EO18" s="62">
        <v>0</v>
      </c>
      <c r="EP18" s="62">
        <v>0</v>
      </c>
      <c r="EQ18" s="62">
        <v>0</v>
      </c>
      <c r="ER18" s="62">
        <v>0</v>
      </c>
      <c r="ES18" s="62">
        <v>0</v>
      </c>
      <c r="ET18" s="62">
        <v>0</v>
      </c>
      <c r="EU18" s="62">
        <v>0</v>
      </c>
      <c r="EV18" s="62">
        <v>0</v>
      </c>
      <c r="EW18" s="62">
        <v>0</v>
      </c>
      <c r="EX18" s="62">
        <v>0</v>
      </c>
      <c r="EY18" s="62">
        <v>0</v>
      </c>
      <c r="EZ18" s="62">
        <v>0</v>
      </c>
      <c r="FA18" s="62">
        <v>0</v>
      </c>
      <c r="FB18" s="62">
        <v>0</v>
      </c>
      <c r="FC18" s="62">
        <v>0</v>
      </c>
      <c r="FD18" s="62">
        <v>0</v>
      </c>
      <c r="FE18" s="62">
        <v>0</v>
      </c>
      <c r="FF18" s="62">
        <v>0</v>
      </c>
      <c r="FG18" s="62">
        <v>0</v>
      </c>
      <c r="FH18" s="62">
        <v>0</v>
      </c>
      <c r="FI18" s="62">
        <v>0</v>
      </c>
      <c r="FJ18" s="62">
        <v>0</v>
      </c>
      <c r="FK18" s="62">
        <v>0</v>
      </c>
      <c r="FL18" s="62">
        <v>0</v>
      </c>
      <c r="FM18" s="62">
        <v>0</v>
      </c>
      <c r="FN18" s="62">
        <v>0</v>
      </c>
      <c r="FO18" s="62">
        <v>0</v>
      </c>
      <c r="FP18" s="62">
        <v>0</v>
      </c>
      <c r="FQ18" s="62">
        <v>0</v>
      </c>
      <c r="FR18" s="62">
        <v>0</v>
      </c>
      <c r="FS18" s="62">
        <v>0</v>
      </c>
      <c r="FT18" s="62">
        <v>0</v>
      </c>
      <c r="FU18" s="62">
        <v>0</v>
      </c>
      <c r="FV18" s="62">
        <v>0</v>
      </c>
      <c r="FW18" s="62">
        <v>0</v>
      </c>
      <c r="FX18" s="62">
        <v>0</v>
      </c>
      <c r="FY18" s="62">
        <v>0</v>
      </c>
      <c r="FZ18" s="62">
        <v>0</v>
      </c>
      <c r="GA18" s="62">
        <v>0</v>
      </c>
      <c r="GB18" s="62">
        <v>0</v>
      </c>
      <c r="GC18" s="62">
        <v>0</v>
      </c>
      <c r="GD18" s="62">
        <v>0</v>
      </c>
      <c r="GE18" s="62">
        <v>0</v>
      </c>
      <c r="GF18" s="62">
        <v>0</v>
      </c>
      <c r="GG18" s="62">
        <v>0</v>
      </c>
      <c r="GH18" s="62">
        <v>0</v>
      </c>
      <c r="GI18" s="62">
        <v>0</v>
      </c>
      <c r="GJ18" s="62">
        <v>0</v>
      </c>
      <c r="GK18" s="62">
        <v>0</v>
      </c>
      <c r="GL18" s="62">
        <v>0</v>
      </c>
      <c r="GM18" s="62">
        <v>0</v>
      </c>
      <c r="GN18" s="62">
        <v>0</v>
      </c>
      <c r="GO18" s="62">
        <v>0</v>
      </c>
      <c r="GP18" s="62">
        <v>0</v>
      </c>
      <c r="GQ18" s="62">
        <v>0</v>
      </c>
      <c r="GR18" s="62">
        <v>0</v>
      </c>
      <c r="GS18" s="62">
        <v>0</v>
      </c>
    </row>
    <row r="19" spans="1:201" s="62" customFormat="1" x14ac:dyDescent="0.2">
      <c r="A19" s="77">
        <v>0</v>
      </c>
      <c r="B19" s="64">
        <v>0</v>
      </c>
      <c r="C19" s="64">
        <v>0</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0</v>
      </c>
      <c r="Y19" s="64">
        <v>0</v>
      </c>
      <c r="Z19" s="64">
        <v>0</v>
      </c>
      <c r="AA19" s="64">
        <v>0</v>
      </c>
      <c r="AB19" s="64">
        <v>0</v>
      </c>
      <c r="AC19" s="64">
        <v>0</v>
      </c>
      <c r="AD19" s="64">
        <v>0</v>
      </c>
      <c r="AE19" s="62">
        <v>0</v>
      </c>
      <c r="AF19" s="62">
        <v>0</v>
      </c>
      <c r="AG19" s="62">
        <v>0</v>
      </c>
      <c r="AH19" s="62">
        <v>0</v>
      </c>
      <c r="AI19" s="62">
        <v>0</v>
      </c>
      <c r="AJ19" s="62">
        <v>0</v>
      </c>
      <c r="AK19" s="62">
        <v>0</v>
      </c>
      <c r="AL19" s="62">
        <v>0</v>
      </c>
      <c r="AM19" s="62">
        <v>0</v>
      </c>
      <c r="AN19" s="62">
        <v>0</v>
      </c>
      <c r="AO19" s="62">
        <v>0</v>
      </c>
      <c r="AP19" s="62">
        <v>0</v>
      </c>
      <c r="AQ19" s="62">
        <v>0</v>
      </c>
      <c r="AR19" s="62">
        <v>0</v>
      </c>
      <c r="AS19" s="62">
        <v>0</v>
      </c>
      <c r="AT19" s="62">
        <v>0</v>
      </c>
      <c r="AU19" s="62">
        <v>0</v>
      </c>
      <c r="AV19" s="62">
        <v>0</v>
      </c>
      <c r="AW19" s="62">
        <v>0</v>
      </c>
      <c r="AX19" s="62">
        <v>0</v>
      </c>
      <c r="AY19" s="62">
        <v>0</v>
      </c>
      <c r="AZ19" s="62">
        <v>0</v>
      </c>
      <c r="BA19" s="62">
        <v>0</v>
      </c>
      <c r="BB19" s="62">
        <v>0</v>
      </c>
      <c r="BC19" s="62">
        <v>0</v>
      </c>
      <c r="BD19" s="62">
        <v>0</v>
      </c>
      <c r="BE19" s="62">
        <v>0</v>
      </c>
      <c r="BF19" s="62">
        <v>0</v>
      </c>
      <c r="BG19" s="62">
        <v>0</v>
      </c>
      <c r="BH19" s="62">
        <v>0</v>
      </c>
      <c r="BI19" s="62">
        <v>0</v>
      </c>
      <c r="BJ19" s="62">
        <v>0</v>
      </c>
      <c r="BK19" s="62">
        <v>0</v>
      </c>
      <c r="BL19" s="62">
        <v>0</v>
      </c>
      <c r="BM19" s="62">
        <v>0</v>
      </c>
      <c r="BN19" s="62">
        <v>0</v>
      </c>
      <c r="BO19" s="62">
        <v>0</v>
      </c>
      <c r="BP19" s="62">
        <v>0</v>
      </c>
      <c r="BQ19" s="62">
        <v>0</v>
      </c>
      <c r="BR19" s="62">
        <v>0</v>
      </c>
      <c r="BS19" s="62">
        <v>0</v>
      </c>
      <c r="BT19" s="62">
        <v>0</v>
      </c>
      <c r="BU19" s="62">
        <v>0</v>
      </c>
      <c r="BV19" s="62">
        <v>0</v>
      </c>
      <c r="BW19" s="62">
        <v>0</v>
      </c>
      <c r="BX19" s="62">
        <v>0</v>
      </c>
      <c r="BY19" s="62">
        <v>0</v>
      </c>
      <c r="BZ19" s="62">
        <v>0</v>
      </c>
      <c r="CA19" s="62">
        <v>0</v>
      </c>
      <c r="CB19" s="62">
        <v>0</v>
      </c>
      <c r="CC19" s="62">
        <v>0</v>
      </c>
      <c r="CD19" s="62">
        <v>0</v>
      </c>
      <c r="CE19" s="62">
        <v>0</v>
      </c>
      <c r="CF19" s="62">
        <v>0</v>
      </c>
      <c r="CG19" s="62">
        <v>0</v>
      </c>
      <c r="CH19" s="62">
        <v>0</v>
      </c>
      <c r="CI19" s="62">
        <v>0</v>
      </c>
      <c r="CJ19" s="62">
        <v>0</v>
      </c>
      <c r="CK19" s="62">
        <v>0</v>
      </c>
      <c r="CL19" s="62">
        <v>0</v>
      </c>
      <c r="CM19" s="62">
        <v>0</v>
      </c>
      <c r="CN19" s="62">
        <v>0</v>
      </c>
      <c r="CO19" s="62">
        <v>0</v>
      </c>
      <c r="CP19" s="62">
        <v>0</v>
      </c>
      <c r="CQ19" s="62">
        <v>0</v>
      </c>
      <c r="CR19" s="62">
        <v>0</v>
      </c>
      <c r="CS19" s="62">
        <v>0</v>
      </c>
      <c r="CT19" s="62">
        <v>0</v>
      </c>
      <c r="CU19" s="62">
        <v>0</v>
      </c>
      <c r="CV19" s="62">
        <v>0</v>
      </c>
      <c r="CW19" s="62">
        <v>0</v>
      </c>
      <c r="CX19" s="62">
        <v>0</v>
      </c>
      <c r="CY19" s="62">
        <v>0</v>
      </c>
      <c r="CZ19" s="62">
        <v>0</v>
      </c>
      <c r="DA19" s="62">
        <v>0</v>
      </c>
      <c r="DB19" s="62">
        <v>0</v>
      </c>
      <c r="DC19" s="62">
        <v>0</v>
      </c>
      <c r="DD19" s="62">
        <v>0</v>
      </c>
      <c r="DE19" s="62">
        <v>0</v>
      </c>
      <c r="DF19" s="62">
        <v>0</v>
      </c>
      <c r="DG19" s="62">
        <v>0</v>
      </c>
      <c r="DH19" s="62">
        <v>0</v>
      </c>
      <c r="DI19" s="62">
        <v>0</v>
      </c>
      <c r="DJ19" s="62">
        <v>0</v>
      </c>
      <c r="DK19" s="62">
        <v>0</v>
      </c>
      <c r="DL19" s="62">
        <v>0</v>
      </c>
      <c r="DM19" s="62">
        <v>0</v>
      </c>
      <c r="DN19" s="62">
        <v>0</v>
      </c>
      <c r="DO19" s="62">
        <v>0</v>
      </c>
      <c r="DP19" s="62">
        <v>0</v>
      </c>
      <c r="DQ19" s="62">
        <v>0</v>
      </c>
      <c r="DR19" s="62">
        <v>0</v>
      </c>
      <c r="DS19" s="62">
        <v>0</v>
      </c>
      <c r="DT19" s="62">
        <v>0</v>
      </c>
      <c r="DU19" s="62">
        <v>0</v>
      </c>
      <c r="DV19" s="62">
        <v>0</v>
      </c>
      <c r="DW19" s="62">
        <v>0</v>
      </c>
      <c r="DX19" s="62">
        <v>0</v>
      </c>
      <c r="DY19" s="62">
        <v>0</v>
      </c>
      <c r="DZ19" s="62">
        <v>0</v>
      </c>
      <c r="EA19" s="62">
        <v>0</v>
      </c>
      <c r="EB19" s="62">
        <v>0</v>
      </c>
      <c r="EC19" s="62">
        <v>0</v>
      </c>
      <c r="ED19" s="62">
        <v>0</v>
      </c>
      <c r="EE19" s="62">
        <v>0</v>
      </c>
      <c r="EF19" s="62">
        <v>0</v>
      </c>
      <c r="EG19" s="62">
        <v>0</v>
      </c>
      <c r="EH19" s="62">
        <v>0</v>
      </c>
      <c r="EI19" s="62">
        <v>0</v>
      </c>
      <c r="EJ19" s="62">
        <v>0</v>
      </c>
      <c r="EK19" s="62">
        <v>0</v>
      </c>
      <c r="EL19" s="62">
        <v>0</v>
      </c>
      <c r="EM19" s="62">
        <v>0</v>
      </c>
      <c r="EN19" s="62">
        <v>0</v>
      </c>
      <c r="EO19" s="62">
        <v>0</v>
      </c>
      <c r="EP19" s="62">
        <v>0</v>
      </c>
      <c r="EQ19" s="62">
        <v>0</v>
      </c>
      <c r="ER19" s="62">
        <v>0</v>
      </c>
      <c r="ES19" s="62">
        <v>0</v>
      </c>
      <c r="ET19" s="62">
        <v>0</v>
      </c>
      <c r="EU19" s="62">
        <v>0</v>
      </c>
      <c r="EV19" s="62">
        <v>0</v>
      </c>
      <c r="EW19" s="62">
        <v>0</v>
      </c>
      <c r="EX19" s="62">
        <v>0</v>
      </c>
      <c r="EY19" s="62">
        <v>0</v>
      </c>
      <c r="EZ19" s="62">
        <v>0</v>
      </c>
      <c r="FA19" s="62">
        <v>0</v>
      </c>
      <c r="FB19" s="62">
        <v>0</v>
      </c>
      <c r="FC19" s="62">
        <v>0</v>
      </c>
      <c r="FD19" s="62">
        <v>0</v>
      </c>
      <c r="FE19" s="62">
        <v>0</v>
      </c>
      <c r="FF19" s="62">
        <v>0</v>
      </c>
      <c r="FG19" s="62">
        <v>0</v>
      </c>
      <c r="FH19" s="62">
        <v>0</v>
      </c>
      <c r="FI19" s="62">
        <v>0</v>
      </c>
      <c r="FJ19" s="62">
        <v>0</v>
      </c>
      <c r="FK19" s="62">
        <v>0</v>
      </c>
      <c r="FL19" s="62">
        <v>0</v>
      </c>
      <c r="FM19" s="62">
        <v>0</v>
      </c>
      <c r="FN19" s="62">
        <v>0</v>
      </c>
      <c r="FO19" s="62">
        <v>0</v>
      </c>
      <c r="FP19" s="62">
        <v>0</v>
      </c>
      <c r="FQ19" s="62">
        <v>0</v>
      </c>
      <c r="FR19" s="62">
        <v>0</v>
      </c>
      <c r="FS19" s="62">
        <v>0</v>
      </c>
      <c r="FT19" s="62">
        <v>0</v>
      </c>
      <c r="FU19" s="62">
        <v>0</v>
      </c>
      <c r="FV19" s="62">
        <v>0</v>
      </c>
      <c r="FW19" s="62">
        <v>0</v>
      </c>
      <c r="FX19" s="62">
        <v>0</v>
      </c>
      <c r="FY19" s="62">
        <v>0</v>
      </c>
      <c r="FZ19" s="62">
        <v>0</v>
      </c>
      <c r="GA19" s="62">
        <v>0</v>
      </c>
      <c r="GB19" s="62">
        <v>0</v>
      </c>
      <c r="GC19" s="62">
        <v>0</v>
      </c>
      <c r="GD19" s="62">
        <v>0</v>
      </c>
      <c r="GE19" s="62">
        <v>0</v>
      </c>
      <c r="GF19" s="62">
        <v>0</v>
      </c>
      <c r="GG19" s="62">
        <v>0</v>
      </c>
      <c r="GH19" s="62">
        <v>0</v>
      </c>
      <c r="GI19" s="62">
        <v>0</v>
      </c>
      <c r="GJ19" s="62">
        <v>0</v>
      </c>
      <c r="GK19" s="62">
        <v>0</v>
      </c>
      <c r="GL19" s="62">
        <v>0</v>
      </c>
      <c r="GM19" s="62">
        <v>0</v>
      </c>
      <c r="GN19" s="62">
        <v>0</v>
      </c>
      <c r="GO19" s="62">
        <v>0</v>
      </c>
      <c r="GP19" s="62">
        <v>0</v>
      </c>
      <c r="GQ19" s="62">
        <v>0</v>
      </c>
      <c r="GR19" s="62">
        <v>0</v>
      </c>
      <c r="GS19" s="62">
        <v>0</v>
      </c>
    </row>
    <row r="20" spans="1:201" s="62" customFormat="1" x14ac:dyDescent="0.2">
      <c r="A20" s="77">
        <v>0</v>
      </c>
      <c r="B20" s="64">
        <v>0</v>
      </c>
      <c r="C20" s="64">
        <v>0</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64">
        <v>0</v>
      </c>
      <c r="AB20" s="64">
        <v>0</v>
      </c>
      <c r="AC20" s="64">
        <v>0</v>
      </c>
      <c r="AD20" s="64">
        <v>0</v>
      </c>
      <c r="AE20" s="62">
        <v>0</v>
      </c>
      <c r="AF20" s="62">
        <v>0</v>
      </c>
      <c r="AG20" s="62">
        <v>0</v>
      </c>
      <c r="AH20" s="62">
        <v>0</v>
      </c>
      <c r="AI20" s="62">
        <v>0</v>
      </c>
      <c r="AJ20" s="62">
        <v>0</v>
      </c>
      <c r="AK20" s="62">
        <v>0</v>
      </c>
      <c r="AL20" s="62">
        <v>0</v>
      </c>
      <c r="AM20" s="62">
        <v>0</v>
      </c>
      <c r="AN20" s="62">
        <v>0</v>
      </c>
      <c r="AO20" s="62">
        <v>0</v>
      </c>
      <c r="AP20" s="62">
        <v>0</v>
      </c>
      <c r="AQ20" s="62">
        <v>0</v>
      </c>
      <c r="AR20" s="62">
        <v>0</v>
      </c>
      <c r="AS20" s="62">
        <v>0</v>
      </c>
      <c r="AT20" s="62">
        <v>0</v>
      </c>
      <c r="AU20" s="62">
        <v>0</v>
      </c>
      <c r="AV20" s="62">
        <v>0</v>
      </c>
      <c r="AW20" s="62">
        <v>0</v>
      </c>
      <c r="AX20" s="62">
        <v>0</v>
      </c>
      <c r="AY20" s="62">
        <v>0</v>
      </c>
      <c r="AZ20" s="62">
        <v>0</v>
      </c>
      <c r="BA20" s="62">
        <v>0</v>
      </c>
      <c r="BB20" s="62">
        <v>0</v>
      </c>
      <c r="BC20" s="62">
        <v>0</v>
      </c>
      <c r="BD20" s="62">
        <v>0</v>
      </c>
      <c r="BE20" s="62">
        <v>0</v>
      </c>
      <c r="BF20" s="62">
        <v>0</v>
      </c>
      <c r="BG20" s="62">
        <v>0</v>
      </c>
      <c r="BH20" s="62">
        <v>0</v>
      </c>
      <c r="BI20" s="62">
        <v>0</v>
      </c>
      <c r="BJ20" s="62">
        <v>0</v>
      </c>
      <c r="BK20" s="62">
        <v>0</v>
      </c>
      <c r="BL20" s="62">
        <v>0</v>
      </c>
      <c r="BM20" s="62">
        <v>0</v>
      </c>
      <c r="BN20" s="62">
        <v>0</v>
      </c>
      <c r="BO20" s="62">
        <v>0</v>
      </c>
      <c r="BP20" s="62">
        <v>0</v>
      </c>
      <c r="BQ20" s="62">
        <v>0</v>
      </c>
      <c r="BR20" s="62">
        <v>0</v>
      </c>
      <c r="BS20" s="62">
        <v>0</v>
      </c>
      <c r="BT20" s="62">
        <v>0</v>
      </c>
      <c r="BU20" s="62">
        <v>0</v>
      </c>
      <c r="BV20" s="62">
        <v>0</v>
      </c>
      <c r="BW20" s="62">
        <v>0</v>
      </c>
      <c r="BX20" s="62">
        <v>0</v>
      </c>
      <c r="BY20" s="62">
        <v>0</v>
      </c>
      <c r="BZ20" s="62">
        <v>0</v>
      </c>
      <c r="CA20" s="62">
        <v>0</v>
      </c>
      <c r="CB20" s="62">
        <v>0</v>
      </c>
      <c r="CC20" s="62">
        <v>0</v>
      </c>
      <c r="CD20" s="62">
        <v>0</v>
      </c>
      <c r="CE20" s="62">
        <v>0</v>
      </c>
      <c r="CF20" s="62">
        <v>0</v>
      </c>
      <c r="CG20" s="62">
        <v>0</v>
      </c>
      <c r="CH20" s="62">
        <v>0</v>
      </c>
      <c r="CI20" s="62">
        <v>0</v>
      </c>
      <c r="CJ20" s="62">
        <v>0</v>
      </c>
      <c r="CK20" s="62">
        <v>0</v>
      </c>
      <c r="CL20" s="62">
        <v>0</v>
      </c>
      <c r="CM20" s="62">
        <v>0</v>
      </c>
      <c r="CN20" s="62">
        <v>0</v>
      </c>
      <c r="CO20" s="62">
        <v>0</v>
      </c>
      <c r="CP20" s="62">
        <v>0</v>
      </c>
      <c r="CQ20" s="62">
        <v>0</v>
      </c>
      <c r="CR20" s="62">
        <v>0</v>
      </c>
      <c r="CS20" s="62">
        <v>0</v>
      </c>
      <c r="CT20" s="62">
        <v>0</v>
      </c>
      <c r="CU20" s="62">
        <v>0</v>
      </c>
      <c r="CV20" s="62">
        <v>0</v>
      </c>
      <c r="CW20" s="62">
        <v>0</v>
      </c>
      <c r="CX20" s="62">
        <v>0</v>
      </c>
      <c r="CY20" s="62">
        <v>0</v>
      </c>
      <c r="CZ20" s="62">
        <v>0</v>
      </c>
      <c r="DA20" s="62">
        <v>0</v>
      </c>
      <c r="DB20" s="62">
        <v>0</v>
      </c>
      <c r="DC20" s="62">
        <v>0</v>
      </c>
      <c r="DD20" s="62">
        <v>0</v>
      </c>
      <c r="DE20" s="62">
        <v>0</v>
      </c>
      <c r="DF20" s="62">
        <v>0</v>
      </c>
      <c r="DG20" s="62">
        <v>0</v>
      </c>
      <c r="DH20" s="62">
        <v>0</v>
      </c>
      <c r="DI20" s="62">
        <v>0</v>
      </c>
      <c r="DJ20" s="62">
        <v>0</v>
      </c>
      <c r="DK20" s="62">
        <v>0</v>
      </c>
      <c r="DL20" s="62">
        <v>0</v>
      </c>
      <c r="DM20" s="62">
        <v>0</v>
      </c>
      <c r="DN20" s="62">
        <v>0</v>
      </c>
      <c r="DO20" s="62">
        <v>0</v>
      </c>
      <c r="DP20" s="62">
        <v>0</v>
      </c>
      <c r="DQ20" s="62">
        <v>0</v>
      </c>
      <c r="DR20" s="62">
        <v>0</v>
      </c>
      <c r="DS20" s="62">
        <v>0</v>
      </c>
      <c r="DT20" s="62">
        <v>0</v>
      </c>
      <c r="DU20" s="62">
        <v>0</v>
      </c>
      <c r="DV20" s="62">
        <v>0</v>
      </c>
      <c r="DW20" s="62">
        <v>0</v>
      </c>
      <c r="DX20" s="62">
        <v>0</v>
      </c>
      <c r="DY20" s="62">
        <v>0</v>
      </c>
      <c r="DZ20" s="62">
        <v>0</v>
      </c>
      <c r="EA20" s="62">
        <v>0</v>
      </c>
      <c r="EB20" s="62">
        <v>0</v>
      </c>
      <c r="EC20" s="62">
        <v>0</v>
      </c>
      <c r="ED20" s="62">
        <v>0</v>
      </c>
      <c r="EE20" s="62">
        <v>0</v>
      </c>
      <c r="EF20" s="62">
        <v>0</v>
      </c>
      <c r="EG20" s="62">
        <v>0</v>
      </c>
      <c r="EH20" s="62">
        <v>0</v>
      </c>
      <c r="EI20" s="62">
        <v>0</v>
      </c>
      <c r="EJ20" s="62">
        <v>0</v>
      </c>
      <c r="EK20" s="62">
        <v>0</v>
      </c>
      <c r="EL20" s="62">
        <v>0</v>
      </c>
      <c r="EM20" s="62">
        <v>0</v>
      </c>
      <c r="EN20" s="62">
        <v>0</v>
      </c>
      <c r="EO20" s="62">
        <v>0</v>
      </c>
      <c r="EP20" s="62">
        <v>0</v>
      </c>
      <c r="EQ20" s="62">
        <v>0</v>
      </c>
      <c r="ER20" s="62">
        <v>0</v>
      </c>
      <c r="ES20" s="62">
        <v>0</v>
      </c>
      <c r="ET20" s="62">
        <v>0</v>
      </c>
      <c r="EU20" s="62">
        <v>0</v>
      </c>
      <c r="EV20" s="62">
        <v>0</v>
      </c>
      <c r="EW20" s="62">
        <v>0</v>
      </c>
      <c r="EX20" s="62">
        <v>0</v>
      </c>
      <c r="EY20" s="62">
        <v>0</v>
      </c>
      <c r="EZ20" s="62">
        <v>0</v>
      </c>
      <c r="FA20" s="62">
        <v>0</v>
      </c>
      <c r="FB20" s="62">
        <v>0</v>
      </c>
      <c r="FC20" s="62">
        <v>0</v>
      </c>
      <c r="FD20" s="62">
        <v>0</v>
      </c>
      <c r="FE20" s="62">
        <v>0</v>
      </c>
      <c r="FF20" s="62">
        <v>0</v>
      </c>
      <c r="FG20" s="62">
        <v>0</v>
      </c>
      <c r="FH20" s="62">
        <v>0</v>
      </c>
      <c r="FI20" s="62">
        <v>0</v>
      </c>
      <c r="FJ20" s="62">
        <v>0</v>
      </c>
      <c r="FK20" s="62">
        <v>0</v>
      </c>
      <c r="FL20" s="62">
        <v>0</v>
      </c>
      <c r="FM20" s="62">
        <v>0</v>
      </c>
      <c r="FN20" s="62">
        <v>0</v>
      </c>
      <c r="FO20" s="62">
        <v>0</v>
      </c>
      <c r="FP20" s="62">
        <v>0</v>
      </c>
      <c r="FQ20" s="62">
        <v>0</v>
      </c>
      <c r="FR20" s="62">
        <v>0</v>
      </c>
      <c r="FS20" s="62">
        <v>0</v>
      </c>
      <c r="FT20" s="62">
        <v>0</v>
      </c>
      <c r="FU20" s="62">
        <v>0</v>
      </c>
      <c r="FV20" s="62">
        <v>0</v>
      </c>
      <c r="FW20" s="62">
        <v>0</v>
      </c>
      <c r="FX20" s="62">
        <v>0</v>
      </c>
      <c r="FY20" s="62">
        <v>0</v>
      </c>
      <c r="FZ20" s="62">
        <v>0</v>
      </c>
      <c r="GA20" s="62">
        <v>0</v>
      </c>
      <c r="GB20" s="62">
        <v>0</v>
      </c>
      <c r="GC20" s="62">
        <v>0</v>
      </c>
      <c r="GD20" s="62">
        <v>0</v>
      </c>
      <c r="GE20" s="62">
        <v>0</v>
      </c>
      <c r="GF20" s="62">
        <v>0</v>
      </c>
      <c r="GG20" s="62">
        <v>0</v>
      </c>
      <c r="GH20" s="62">
        <v>0</v>
      </c>
      <c r="GI20" s="62">
        <v>0</v>
      </c>
      <c r="GJ20" s="62">
        <v>0</v>
      </c>
      <c r="GK20" s="62">
        <v>0</v>
      </c>
      <c r="GL20" s="62">
        <v>0</v>
      </c>
      <c r="GM20" s="62">
        <v>0</v>
      </c>
      <c r="GN20" s="62">
        <v>0</v>
      </c>
      <c r="GO20" s="62">
        <v>0</v>
      </c>
      <c r="GP20" s="62">
        <v>0</v>
      </c>
      <c r="GQ20" s="62">
        <v>0</v>
      </c>
      <c r="GR20" s="62">
        <v>0</v>
      </c>
      <c r="GS20" s="62">
        <v>0</v>
      </c>
    </row>
    <row r="21" spans="1:201" s="62" customFormat="1" x14ac:dyDescent="0.2">
      <c r="A21" s="77">
        <v>0</v>
      </c>
      <c r="B21" s="64">
        <v>0</v>
      </c>
      <c r="C21" s="64">
        <v>0</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2">
        <v>0</v>
      </c>
      <c r="AF21" s="62">
        <v>0</v>
      </c>
      <c r="AG21" s="62">
        <v>0</v>
      </c>
      <c r="AH21" s="62">
        <v>0</v>
      </c>
      <c r="AI21" s="62">
        <v>0</v>
      </c>
      <c r="AJ21" s="62">
        <v>0</v>
      </c>
      <c r="AK21" s="62">
        <v>0</v>
      </c>
      <c r="AL21" s="62">
        <v>0</v>
      </c>
      <c r="AM21" s="62">
        <v>0</v>
      </c>
      <c r="AN21" s="62">
        <v>0</v>
      </c>
      <c r="AO21" s="62">
        <v>0</v>
      </c>
      <c r="AP21" s="62">
        <v>0</v>
      </c>
      <c r="AQ21" s="62">
        <v>0</v>
      </c>
      <c r="AR21" s="62">
        <v>0</v>
      </c>
      <c r="AS21" s="62">
        <v>0</v>
      </c>
      <c r="AT21" s="62">
        <v>0</v>
      </c>
      <c r="AU21" s="62">
        <v>0</v>
      </c>
      <c r="AV21" s="62">
        <v>0</v>
      </c>
      <c r="AW21" s="62">
        <v>0</v>
      </c>
      <c r="AX21" s="62">
        <v>0</v>
      </c>
      <c r="AY21" s="62">
        <v>0</v>
      </c>
      <c r="AZ21" s="62">
        <v>0</v>
      </c>
      <c r="BA21" s="62">
        <v>0</v>
      </c>
      <c r="BB21" s="62">
        <v>0</v>
      </c>
      <c r="BC21" s="62">
        <v>0</v>
      </c>
      <c r="BD21" s="62">
        <v>0</v>
      </c>
      <c r="BE21" s="62">
        <v>0</v>
      </c>
      <c r="BF21" s="62">
        <v>0</v>
      </c>
      <c r="BG21" s="62">
        <v>0</v>
      </c>
      <c r="BH21" s="62">
        <v>0</v>
      </c>
      <c r="BI21" s="62">
        <v>0</v>
      </c>
      <c r="BJ21" s="62">
        <v>0</v>
      </c>
      <c r="BK21" s="62">
        <v>0</v>
      </c>
      <c r="BL21" s="62">
        <v>0</v>
      </c>
      <c r="BM21" s="62">
        <v>0</v>
      </c>
      <c r="BN21" s="62">
        <v>0</v>
      </c>
      <c r="BO21" s="62">
        <v>0</v>
      </c>
      <c r="BP21" s="62">
        <v>0</v>
      </c>
      <c r="BQ21" s="62">
        <v>0</v>
      </c>
      <c r="BR21" s="62">
        <v>0</v>
      </c>
      <c r="BS21" s="62">
        <v>0</v>
      </c>
      <c r="BT21" s="62">
        <v>0</v>
      </c>
      <c r="BU21" s="62">
        <v>0</v>
      </c>
      <c r="BV21" s="62">
        <v>0</v>
      </c>
      <c r="BW21" s="62">
        <v>0</v>
      </c>
      <c r="BX21" s="62">
        <v>0</v>
      </c>
      <c r="BY21" s="62">
        <v>0</v>
      </c>
      <c r="BZ21" s="62">
        <v>0</v>
      </c>
      <c r="CA21" s="62">
        <v>0</v>
      </c>
      <c r="CB21" s="62">
        <v>0</v>
      </c>
      <c r="CC21" s="62">
        <v>0</v>
      </c>
      <c r="CD21" s="62">
        <v>0</v>
      </c>
      <c r="CE21" s="62">
        <v>0</v>
      </c>
      <c r="CF21" s="62">
        <v>0</v>
      </c>
      <c r="CG21" s="62">
        <v>0</v>
      </c>
      <c r="CH21" s="62">
        <v>0</v>
      </c>
      <c r="CI21" s="62">
        <v>0</v>
      </c>
      <c r="CJ21" s="62">
        <v>0</v>
      </c>
      <c r="CK21" s="62">
        <v>0</v>
      </c>
      <c r="CL21" s="62">
        <v>0</v>
      </c>
      <c r="CM21" s="62">
        <v>0</v>
      </c>
      <c r="CN21" s="62">
        <v>0</v>
      </c>
      <c r="CO21" s="62">
        <v>0</v>
      </c>
      <c r="CP21" s="62">
        <v>0</v>
      </c>
      <c r="CQ21" s="62">
        <v>0</v>
      </c>
      <c r="CR21" s="62">
        <v>0</v>
      </c>
      <c r="CS21" s="62">
        <v>0</v>
      </c>
      <c r="CT21" s="62">
        <v>0</v>
      </c>
      <c r="CU21" s="62">
        <v>0</v>
      </c>
      <c r="CV21" s="62">
        <v>0</v>
      </c>
      <c r="CW21" s="62">
        <v>0</v>
      </c>
      <c r="CX21" s="62">
        <v>0</v>
      </c>
      <c r="CY21" s="62">
        <v>0</v>
      </c>
      <c r="CZ21" s="62">
        <v>0</v>
      </c>
      <c r="DA21" s="62">
        <v>0</v>
      </c>
      <c r="DB21" s="62">
        <v>0</v>
      </c>
      <c r="DC21" s="62">
        <v>0</v>
      </c>
      <c r="DD21" s="62">
        <v>0</v>
      </c>
      <c r="DE21" s="62">
        <v>0</v>
      </c>
      <c r="DF21" s="62">
        <v>0</v>
      </c>
      <c r="DG21" s="62">
        <v>0</v>
      </c>
      <c r="DH21" s="62">
        <v>0</v>
      </c>
      <c r="DI21" s="62">
        <v>0</v>
      </c>
      <c r="DJ21" s="62">
        <v>0</v>
      </c>
      <c r="DK21" s="62">
        <v>0</v>
      </c>
      <c r="DL21" s="62">
        <v>0</v>
      </c>
      <c r="DM21" s="62">
        <v>0</v>
      </c>
      <c r="DN21" s="62">
        <v>0</v>
      </c>
      <c r="DO21" s="62">
        <v>0</v>
      </c>
      <c r="DP21" s="62">
        <v>0</v>
      </c>
      <c r="DQ21" s="62">
        <v>0</v>
      </c>
      <c r="DR21" s="62">
        <v>0</v>
      </c>
      <c r="DS21" s="62">
        <v>0</v>
      </c>
      <c r="DT21" s="62">
        <v>0</v>
      </c>
      <c r="DU21" s="62">
        <v>0</v>
      </c>
      <c r="DV21" s="62">
        <v>0</v>
      </c>
      <c r="DW21" s="62">
        <v>0</v>
      </c>
      <c r="DX21" s="62">
        <v>0</v>
      </c>
      <c r="DY21" s="62">
        <v>0</v>
      </c>
      <c r="DZ21" s="62">
        <v>0</v>
      </c>
      <c r="EA21" s="62">
        <v>0</v>
      </c>
      <c r="EB21" s="62">
        <v>0</v>
      </c>
      <c r="EC21" s="62">
        <v>0</v>
      </c>
      <c r="ED21" s="62">
        <v>0</v>
      </c>
      <c r="EE21" s="62">
        <v>0</v>
      </c>
      <c r="EF21" s="62">
        <v>0</v>
      </c>
      <c r="EG21" s="62">
        <v>0</v>
      </c>
      <c r="EH21" s="62">
        <v>0</v>
      </c>
      <c r="EI21" s="62">
        <v>0</v>
      </c>
      <c r="EJ21" s="62">
        <v>0</v>
      </c>
      <c r="EK21" s="62">
        <v>0</v>
      </c>
      <c r="EL21" s="62">
        <v>0</v>
      </c>
      <c r="EM21" s="62">
        <v>0</v>
      </c>
      <c r="EN21" s="62">
        <v>0</v>
      </c>
      <c r="EO21" s="62">
        <v>0</v>
      </c>
      <c r="EP21" s="62">
        <v>0</v>
      </c>
      <c r="EQ21" s="62">
        <v>0</v>
      </c>
      <c r="ER21" s="62">
        <v>0</v>
      </c>
      <c r="ES21" s="62">
        <v>0</v>
      </c>
      <c r="ET21" s="62">
        <v>0</v>
      </c>
      <c r="EU21" s="62">
        <v>0</v>
      </c>
      <c r="EV21" s="62">
        <v>0</v>
      </c>
      <c r="EW21" s="62">
        <v>0</v>
      </c>
      <c r="EX21" s="62">
        <v>0</v>
      </c>
      <c r="EY21" s="62">
        <v>0</v>
      </c>
      <c r="EZ21" s="62">
        <v>0</v>
      </c>
      <c r="FA21" s="62">
        <v>0</v>
      </c>
      <c r="FB21" s="62">
        <v>0</v>
      </c>
      <c r="FC21" s="62">
        <v>0</v>
      </c>
      <c r="FD21" s="62">
        <v>0</v>
      </c>
      <c r="FE21" s="62">
        <v>0</v>
      </c>
      <c r="FF21" s="62">
        <v>0</v>
      </c>
      <c r="FG21" s="62">
        <v>0</v>
      </c>
      <c r="FH21" s="62">
        <v>0</v>
      </c>
      <c r="FI21" s="62">
        <v>0</v>
      </c>
      <c r="FJ21" s="62">
        <v>0</v>
      </c>
      <c r="FK21" s="62">
        <v>0</v>
      </c>
      <c r="FL21" s="62">
        <v>0</v>
      </c>
      <c r="FM21" s="62">
        <v>0</v>
      </c>
      <c r="FN21" s="62">
        <v>0</v>
      </c>
      <c r="FO21" s="62">
        <v>0</v>
      </c>
      <c r="FP21" s="62">
        <v>0</v>
      </c>
      <c r="FQ21" s="62">
        <v>0</v>
      </c>
      <c r="FR21" s="62">
        <v>0</v>
      </c>
      <c r="FS21" s="62">
        <v>0</v>
      </c>
      <c r="FT21" s="62">
        <v>0</v>
      </c>
      <c r="FU21" s="62">
        <v>0</v>
      </c>
      <c r="FV21" s="62">
        <v>0</v>
      </c>
      <c r="FW21" s="62">
        <v>0</v>
      </c>
      <c r="FX21" s="62">
        <v>0</v>
      </c>
      <c r="FY21" s="62">
        <v>0</v>
      </c>
      <c r="FZ21" s="62">
        <v>0</v>
      </c>
      <c r="GA21" s="62">
        <v>0</v>
      </c>
      <c r="GB21" s="62">
        <v>0</v>
      </c>
      <c r="GC21" s="62">
        <v>0</v>
      </c>
      <c r="GD21" s="62">
        <v>0</v>
      </c>
      <c r="GE21" s="62">
        <v>0</v>
      </c>
      <c r="GF21" s="62">
        <v>0</v>
      </c>
      <c r="GG21" s="62">
        <v>0</v>
      </c>
      <c r="GH21" s="62">
        <v>0</v>
      </c>
      <c r="GI21" s="62">
        <v>0</v>
      </c>
      <c r="GJ21" s="62">
        <v>0</v>
      </c>
      <c r="GK21" s="62">
        <v>0</v>
      </c>
      <c r="GL21" s="62">
        <v>0</v>
      </c>
      <c r="GM21" s="62">
        <v>0</v>
      </c>
      <c r="GN21" s="62">
        <v>0</v>
      </c>
      <c r="GO21" s="62">
        <v>0</v>
      </c>
      <c r="GP21" s="62">
        <v>0</v>
      </c>
      <c r="GQ21" s="62">
        <v>0</v>
      </c>
      <c r="GR21" s="62">
        <v>0</v>
      </c>
      <c r="GS21" s="62">
        <v>0</v>
      </c>
    </row>
    <row r="22" spans="1:201" s="62" customFormat="1" x14ac:dyDescent="0.2">
      <c r="A22" s="77">
        <v>0</v>
      </c>
      <c r="B22" s="64">
        <v>0</v>
      </c>
      <c r="C22" s="64">
        <v>0</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2">
        <v>0</v>
      </c>
      <c r="AF22" s="62">
        <v>0</v>
      </c>
      <c r="AG22" s="62">
        <v>0</v>
      </c>
      <c r="AH22" s="62">
        <v>0</v>
      </c>
      <c r="AI22" s="62">
        <v>0</v>
      </c>
      <c r="AJ22" s="62">
        <v>0</v>
      </c>
      <c r="AK22" s="62">
        <v>0</v>
      </c>
      <c r="AL22" s="62">
        <v>0</v>
      </c>
      <c r="AM22" s="62">
        <v>0</v>
      </c>
      <c r="AN22" s="62">
        <v>0</v>
      </c>
      <c r="AO22" s="62">
        <v>0</v>
      </c>
      <c r="AP22" s="62">
        <v>0</v>
      </c>
      <c r="AQ22" s="62">
        <v>0</v>
      </c>
      <c r="AR22" s="62">
        <v>0</v>
      </c>
      <c r="AS22" s="62">
        <v>0</v>
      </c>
      <c r="AT22" s="62">
        <v>0</v>
      </c>
      <c r="AU22" s="62">
        <v>0</v>
      </c>
      <c r="AV22" s="62">
        <v>0</v>
      </c>
      <c r="AW22" s="62">
        <v>0</v>
      </c>
      <c r="AX22" s="62">
        <v>0</v>
      </c>
      <c r="AY22" s="62">
        <v>0</v>
      </c>
      <c r="AZ22" s="62">
        <v>0</v>
      </c>
      <c r="BA22" s="62">
        <v>0</v>
      </c>
      <c r="BB22" s="62">
        <v>0</v>
      </c>
      <c r="BC22" s="62">
        <v>0</v>
      </c>
      <c r="BD22" s="62">
        <v>0</v>
      </c>
      <c r="BE22" s="62">
        <v>0</v>
      </c>
      <c r="BF22" s="62">
        <v>0</v>
      </c>
      <c r="BG22" s="62">
        <v>0</v>
      </c>
      <c r="BH22" s="62">
        <v>0</v>
      </c>
      <c r="BI22" s="62">
        <v>0</v>
      </c>
      <c r="BJ22" s="62">
        <v>0</v>
      </c>
      <c r="BK22" s="62">
        <v>0</v>
      </c>
      <c r="BL22" s="62">
        <v>0</v>
      </c>
      <c r="BM22" s="62">
        <v>0</v>
      </c>
      <c r="BN22" s="62">
        <v>0</v>
      </c>
      <c r="BO22" s="62">
        <v>0</v>
      </c>
      <c r="BP22" s="62">
        <v>0</v>
      </c>
      <c r="BQ22" s="62">
        <v>0</v>
      </c>
      <c r="BR22" s="62">
        <v>0</v>
      </c>
      <c r="BS22" s="62">
        <v>0</v>
      </c>
      <c r="BT22" s="62">
        <v>0</v>
      </c>
      <c r="BU22" s="62">
        <v>0</v>
      </c>
      <c r="BV22" s="62">
        <v>0</v>
      </c>
      <c r="BW22" s="62">
        <v>0</v>
      </c>
      <c r="BX22" s="62">
        <v>0</v>
      </c>
      <c r="BY22" s="62">
        <v>0</v>
      </c>
      <c r="BZ22" s="62">
        <v>0</v>
      </c>
      <c r="CA22" s="62">
        <v>0</v>
      </c>
      <c r="CB22" s="62">
        <v>0</v>
      </c>
      <c r="CC22" s="62">
        <v>0</v>
      </c>
      <c r="CD22" s="62">
        <v>0</v>
      </c>
      <c r="CE22" s="62">
        <v>0</v>
      </c>
      <c r="CF22" s="62">
        <v>0</v>
      </c>
      <c r="CG22" s="62">
        <v>0</v>
      </c>
      <c r="CH22" s="62">
        <v>0</v>
      </c>
      <c r="CI22" s="62">
        <v>0</v>
      </c>
      <c r="CJ22" s="62">
        <v>0</v>
      </c>
      <c r="CK22" s="62">
        <v>0</v>
      </c>
      <c r="CL22" s="62">
        <v>0</v>
      </c>
      <c r="CM22" s="62">
        <v>0</v>
      </c>
      <c r="CN22" s="62">
        <v>0</v>
      </c>
      <c r="CO22" s="62">
        <v>0</v>
      </c>
      <c r="CP22" s="62">
        <v>0</v>
      </c>
      <c r="CQ22" s="62">
        <v>0</v>
      </c>
      <c r="CR22" s="62">
        <v>0</v>
      </c>
      <c r="CS22" s="62">
        <v>0</v>
      </c>
      <c r="CT22" s="62">
        <v>0</v>
      </c>
      <c r="CU22" s="62">
        <v>0</v>
      </c>
      <c r="CV22" s="62">
        <v>0</v>
      </c>
      <c r="CW22" s="62">
        <v>0</v>
      </c>
      <c r="CX22" s="62">
        <v>0</v>
      </c>
      <c r="CY22" s="62">
        <v>0</v>
      </c>
      <c r="CZ22" s="62">
        <v>0</v>
      </c>
      <c r="DA22" s="62">
        <v>0</v>
      </c>
      <c r="DB22" s="62">
        <v>0</v>
      </c>
      <c r="DC22" s="62">
        <v>0</v>
      </c>
      <c r="DD22" s="62">
        <v>0</v>
      </c>
      <c r="DE22" s="62">
        <v>0</v>
      </c>
      <c r="DF22" s="62">
        <v>0</v>
      </c>
      <c r="DG22" s="62">
        <v>0</v>
      </c>
      <c r="DH22" s="62">
        <v>0</v>
      </c>
      <c r="DI22" s="62">
        <v>0</v>
      </c>
      <c r="DJ22" s="62">
        <v>0</v>
      </c>
      <c r="DK22" s="62">
        <v>0</v>
      </c>
      <c r="DL22" s="62">
        <v>0</v>
      </c>
      <c r="DM22" s="62">
        <v>0</v>
      </c>
      <c r="DN22" s="62">
        <v>0</v>
      </c>
      <c r="DO22" s="62">
        <v>0</v>
      </c>
      <c r="DP22" s="62">
        <v>0</v>
      </c>
      <c r="DQ22" s="62">
        <v>0</v>
      </c>
      <c r="DR22" s="62">
        <v>0</v>
      </c>
      <c r="DS22" s="62">
        <v>0</v>
      </c>
      <c r="DT22" s="62">
        <v>0</v>
      </c>
      <c r="DU22" s="62">
        <v>0</v>
      </c>
      <c r="DV22" s="62">
        <v>0</v>
      </c>
      <c r="DW22" s="62">
        <v>0</v>
      </c>
      <c r="DX22" s="62">
        <v>0</v>
      </c>
      <c r="DY22" s="62">
        <v>0</v>
      </c>
      <c r="DZ22" s="62">
        <v>0</v>
      </c>
      <c r="EA22" s="62">
        <v>0</v>
      </c>
      <c r="EB22" s="62">
        <v>0</v>
      </c>
      <c r="EC22" s="62">
        <v>0</v>
      </c>
      <c r="ED22" s="62">
        <v>0</v>
      </c>
      <c r="EE22" s="62">
        <v>0</v>
      </c>
      <c r="EF22" s="62">
        <v>0</v>
      </c>
      <c r="EG22" s="62">
        <v>0</v>
      </c>
      <c r="EH22" s="62">
        <v>0</v>
      </c>
      <c r="EI22" s="62">
        <v>0</v>
      </c>
      <c r="EJ22" s="62">
        <v>0</v>
      </c>
      <c r="EK22" s="62">
        <v>0</v>
      </c>
      <c r="EL22" s="62">
        <v>0</v>
      </c>
      <c r="EM22" s="62">
        <v>0</v>
      </c>
      <c r="EN22" s="62">
        <v>0</v>
      </c>
      <c r="EO22" s="62">
        <v>0</v>
      </c>
      <c r="EP22" s="62">
        <v>0</v>
      </c>
      <c r="EQ22" s="62">
        <v>0</v>
      </c>
      <c r="ER22" s="62">
        <v>0</v>
      </c>
      <c r="ES22" s="62">
        <v>0</v>
      </c>
      <c r="ET22" s="62">
        <v>0</v>
      </c>
      <c r="EU22" s="62">
        <v>0</v>
      </c>
      <c r="EV22" s="62">
        <v>0</v>
      </c>
      <c r="EW22" s="62">
        <v>0</v>
      </c>
      <c r="EX22" s="62">
        <v>0</v>
      </c>
      <c r="EY22" s="62">
        <v>0</v>
      </c>
      <c r="EZ22" s="62">
        <v>0</v>
      </c>
      <c r="FA22" s="62">
        <v>0</v>
      </c>
      <c r="FB22" s="62">
        <v>0</v>
      </c>
      <c r="FC22" s="62">
        <v>0</v>
      </c>
      <c r="FD22" s="62">
        <v>0</v>
      </c>
      <c r="FE22" s="62">
        <v>0</v>
      </c>
      <c r="FF22" s="62">
        <v>0</v>
      </c>
      <c r="FG22" s="62">
        <v>0</v>
      </c>
      <c r="FH22" s="62">
        <v>0</v>
      </c>
      <c r="FI22" s="62">
        <v>0</v>
      </c>
      <c r="FJ22" s="62">
        <v>0</v>
      </c>
      <c r="FK22" s="62">
        <v>0</v>
      </c>
      <c r="FL22" s="62">
        <v>0</v>
      </c>
      <c r="FM22" s="62">
        <v>0</v>
      </c>
      <c r="FN22" s="62">
        <v>0</v>
      </c>
      <c r="FO22" s="62">
        <v>0</v>
      </c>
      <c r="FP22" s="62">
        <v>0</v>
      </c>
      <c r="FQ22" s="62">
        <v>0</v>
      </c>
      <c r="FR22" s="62">
        <v>0</v>
      </c>
      <c r="FS22" s="62">
        <v>0</v>
      </c>
      <c r="FT22" s="62">
        <v>0</v>
      </c>
      <c r="FU22" s="62">
        <v>0</v>
      </c>
      <c r="FV22" s="62">
        <v>0</v>
      </c>
      <c r="FW22" s="62">
        <v>0</v>
      </c>
      <c r="FX22" s="62">
        <v>0</v>
      </c>
      <c r="FY22" s="62">
        <v>0</v>
      </c>
      <c r="FZ22" s="62">
        <v>0</v>
      </c>
      <c r="GA22" s="62">
        <v>0</v>
      </c>
      <c r="GB22" s="62">
        <v>0</v>
      </c>
      <c r="GC22" s="62">
        <v>0</v>
      </c>
      <c r="GD22" s="62">
        <v>0</v>
      </c>
      <c r="GE22" s="62">
        <v>0</v>
      </c>
      <c r="GF22" s="62">
        <v>0</v>
      </c>
      <c r="GG22" s="62">
        <v>0</v>
      </c>
      <c r="GH22" s="62">
        <v>0</v>
      </c>
      <c r="GI22" s="62">
        <v>0</v>
      </c>
      <c r="GJ22" s="62">
        <v>0</v>
      </c>
      <c r="GK22" s="62">
        <v>0</v>
      </c>
      <c r="GL22" s="62">
        <v>0</v>
      </c>
      <c r="GM22" s="62">
        <v>0</v>
      </c>
      <c r="GN22" s="62">
        <v>0</v>
      </c>
      <c r="GO22" s="62">
        <v>0</v>
      </c>
      <c r="GP22" s="62">
        <v>0</v>
      </c>
      <c r="GQ22" s="62">
        <v>0</v>
      </c>
      <c r="GR22" s="62">
        <v>0</v>
      </c>
      <c r="GS22" s="62">
        <v>0</v>
      </c>
    </row>
    <row r="23" spans="1:201" s="62" customFormat="1" x14ac:dyDescent="0.2">
      <c r="A23" s="77">
        <v>0</v>
      </c>
      <c r="B23" s="64">
        <v>0</v>
      </c>
      <c r="C23" s="64">
        <v>0</v>
      </c>
      <c r="D23" s="64">
        <v>0</v>
      </c>
      <c r="E23" s="64">
        <v>0</v>
      </c>
      <c r="F23" s="64">
        <v>0</v>
      </c>
      <c r="G23" s="64">
        <v>0</v>
      </c>
      <c r="H23" s="64">
        <v>0</v>
      </c>
      <c r="I23" s="64">
        <v>0</v>
      </c>
      <c r="J23" s="64">
        <v>0</v>
      </c>
      <c r="K23" s="64">
        <v>0</v>
      </c>
      <c r="L23" s="64">
        <v>0</v>
      </c>
      <c r="M23" s="64">
        <v>0</v>
      </c>
      <c r="N23" s="64">
        <v>0</v>
      </c>
      <c r="O23" s="64">
        <v>0</v>
      </c>
      <c r="P23" s="64">
        <v>0</v>
      </c>
      <c r="Q23" s="64">
        <v>0</v>
      </c>
      <c r="R23" s="64">
        <v>0</v>
      </c>
      <c r="S23" s="64">
        <v>0</v>
      </c>
      <c r="T23" s="64">
        <v>0</v>
      </c>
      <c r="U23" s="64">
        <v>0</v>
      </c>
      <c r="V23" s="64">
        <v>0</v>
      </c>
      <c r="W23" s="64">
        <v>0</v>
      </c>
      <c r="X23" s="64">
        <v>0</v>
      </c>
      <c r="Y23" s="64">
        <v>0</v>
      </c>
      <c r="Z23" s="64">
        <v>0</v>
      </c>
      <c r="AA23" s="64">
        <v>0</v>
      </c>
      <c r="AB23" s="64">
        <v>0</v>
      </c>
      <c r="AC23" s="64">
        <v>0</v>
      </c>
      <c r="AD23" s="64">
        <v>0</v>
      </c>
      <c r="AE23" s="62">
        <v>0</v>
      </c>
      <c r="AF23" s="62">
        <v>0</v>
      </c>
      <c r="AG23" s="62">
        <v>0</v>
      </c>
      <c r="AH23" s="62">
        <v>0</v>
      </c>
      <c r="AI23" s="62">
        <v>0</v>
      </c>
      <c r="AJ23" s="62">
        <v>0</v>
      </c>
      <c r="AK23" s="62">
        <v>0</v>
      </c>
      <c r="AL23" s="62">
        <v>0</v>
      </c>
      <c r="AM23" s="62">
        <v>0</v>
      </c>
      <c r="AN23" s="62">
        <v>0</v>
      </c>
      <c r="AO23" s="62">
        <v>0</v>
      </c>
      <c r="AP23" s="62">
        <v>0</v>
      </c>
      <c r="AQ23" s="62">
        <v>0</v>
      </c>
      <c r="AR23" s="62">
        <v>0</v>
      </c>
      <c r="AS23" s="62">
        <v>0</v>
      </c>
      <c r="AT23" s="62">
        <v>0</v>
      </c>
      <c r="AU23" s="62">
        <v>0</v>
      </c>
      <c r="AV23" s="62">
        <v>0</v>
      </c>
      <c r="AW23" s="62">
        <v>0</v>
      </c>
      <c r="AX23" s="62">
        <v>0</v>
      </c>
      <c r="AY23" s="62">
        <v>0</v>
      </c>
      <c r="AZ23" s="62">
        <v>0</v>
      </c>
      <c r="BA23" s="62">
        <v>0</v>
      </c>
      <c r="BB23" s="62">
        <v>0</v>
      </c>
      <c r="BC23" s="62">
        <v>0</v>
      </c>
      <c r="BD23" s="62">
        <v>0</v>
      </c>
      <c r="BE23" s="62">
        <v>0</v>
      </c>
      <c r="BF23" s="62">
        <v>0</v>
      </c>
      <c r="BG23" s="62">
        <v>0</v>
      </c>
      <c r="BH23" s="62">
        <v>0</v>
      </c>
      <c r="BI23" s="62">
        <v>0</v>
      </c>
      <c r="BJ23" s="62">
        <v>0</v>
      </c>
      <c r="BK23" s="62">
        <v>0</v>
      </c>
      <c r="BL23" s="62">
        <v>0</v>
      </c>
      <c r="BM23" s="62">
        <v>0</v>
      </c>
      <c r="BN23" s="62">
        <v>0</v>
      </c>
      <c r="BO23" s="62">
        <v>0</v>
      </c>
      <c r="BP23" s="62">
        <v>0</v>
      </c>
      <c r="BQ23" s="62">
        <v>0</v>
      </c>
      <c r="BR23" s="62">
        <v>0</v>
      </c>
      <c r="BS23" s="62">
        <v>0</v>
      </c>
      <c r="BT23" s="62">
        <v>0</v>
      </c>
      <c r="BU23" s="62">
        <v>0</v>
      </c>
      <c r="BV23" s="62">
        <v>0</v>
      </c>
      <c r="BW23" s="62">
        <v>0</v>
      </c>
      <c r="BX23" s="62">
        <v>0</v>
      </c>
      <c r="BY23" s="62">
        <v>0</v>
      </c>
      <c r="BZ23" s="62">
        <v>0</v>
      </c>
      <c r="CA23" s="62">
        <v>0</v>
      </c>
      <c r="CB23" s="62">
        <v>0</v>
      </c>
      <c r="CC23" s="62">
        <v>0</v>
      </c>
      <c r="CD23" s="62">
        <v>0</v>
      </c>
      <c r="CE23" s="62">
        <v>0</v>
      </c>
      <c r="CF23" s="62">
        <v>0</v>
      </c>
      <c r="CG23" s="62">
        <v>0</v>
      </c>
      <c r="CH23" s="62">
        <v>0</v>
      </c>
      <c r="CI23" s="62">
        <v>0</v>
      </c>
      <c r="CJ23" s="62">
        <v>0</v>
      </c>
      <c r="CK23" s="62">
        <v>0</v>
      </c>
      <c r="CL23" s="62">
        <v>0</v>
      </c>
      <c r="CM23" s="62">
        <v>0</v>
      </c>
      <c r="CN23" s="62">
        <v>0</v>
      </c>
      <c r="CO23" s="62">
        <v>0</v>
      </c>
      <c r="CP23" s="62">
        <v>0</v>
      </c>
      <c r="CQ23" s="62">
        <v>0</v>
      </c>
      <c r="CR23" s="62">
        <v>0</v>
      </c>
      <c r="CS23" s="62">
        <v>0</v>
      </c>
      <c r="CT23" s="62">
        <v>0</v>
      </c>
      <c r="CU23" s="62">
        <v>0</v>
      </c>
      <c r="CV23" s="62">
        <v>0</v>
      </c>
      <c r="CW23" s="62">
        <v>0</v>
      </c>
      <c r="CX23" s="62">
        <v>0</v>
      </c>
      <c r="CY23" s="62">
        <v>0</v>
      </c>
      <c r="CZ23" s="62">
        <v>0</v>
      </c>
      <c r="DA23" s="62">
        <v>0</v>
      </c>
      <c r="DB23" s="62">
        <v>0</v>
      </c>
      <c r="DC23" s="62">
        <v>0</v>
      </c>
      <c r="DD23" s="62">
        <v>0</v>
      </c>
      <c r="DE23" s="62">
        <v>0</v>
      </c>
      <c r="DF23" s="62">
        <v>0</v>
      </c>
      <c r="DG23" s="62">
        <v>0</v>
      </c>
      <c r="DH23" s="62">
        <v>0</v>
      </c>
      <c r="DI23" s="62">
        <v>0</v>
      </c>
      <c r="DJ23" s="62">
        <v>0</v>
      </c>
      <c r="DK23" s="62">
        <v>0</v>
      </c>
      <c r="DL23" s="62">
        <v>0</v>
      </c>
      <c r="DM23" s="62">
        <v>0</v>
      </c>
      <c r="DN23" s="62">
        <v>0</v>
      </c>
      <c r="DO23" s="62">
        <v>0</v>
      </c>
      <c r="DP23" s="62">
        <v>0</v>
      </c>
      <c r="DQ23" s="62">
        <v>0</v>
      </c>
      <c r="DR23" s="62">
        <v>0</v>
      </c>
      <c r="DS23" s="62">
        <v>0</v>
      </c>
      <c r="DT23" s="62">
        <v>0</v>
      </c>
      <c r="DU23" s="62">
        <v>0</v>
      </c>
      <c r="DV23" s="62">
        <v>0</v>
      </c>
      <c r="DW23" s="62">
        <v>0</v>
      </c>
      <c r="DX23" s="62">
        <v>0</v>
      </c>
      <c r="DY23" s="62">
        <v>0</v>
      </c>
      <c r="DZ23" s="62">
        <v>0</v>
      </c>
      <c r="EA23" s="62">
        <v>0</v>
      </c>
      <c r="EB23" s="62">
        <v>0</v>
      </c>
      <c r="EC23" s="62">
        <v>0</v>
      </c>
      <c r="ED23" s="62">
        <v>0</v>
      </c>
      <c r="EE23" s="62">
        <v>0</v>
      </c>
      <c r="EF23" s="62">
        <v>0</v>
      </c>
      <c r="EG23" s="62">
        <v>0</v>
      </c>
      <c r="EH23" s="62">
        <v>0</v>
      </c>
      <c r="EI23" s="62">
        <v>0</v>
      </c>
      <c r="EJ23" s="62">
        <v>0</v>
      </c>
      <c r="EK23" s="62">
        <v>0</v>
      </c>
      <c r="EL23" s="62">
        <v>0</v>
      </c>
      <c r="EM23" s="62">
        <v>0</v>
      </c>
      <c r="EN23" s="62">
        <v>0</v>
      </c>
      <c r="EO23" s="62">
        <v>0</v>
      </c>
      <c r="EP23" s="62">
        <v>0</v>
      </c>
      <c r="EQ23" s="62">
        <v>0</v>
      </c>
      <c r="ER23" s="62">
        <v>0</v>
      </c>
      <c r="ES23" s="62">
        <v>0</v>
      </c>
      <c r="ET23" s="62">
        <v>0</v>
      </c>
      <c r="EU23" s="62">
        <v>0</v>
      </c>
      <c r="EV23" s="62">
        <v>0</v>
      </c>
      <c r="EW23" s="62">
        <v>0</v>
      </c>
      <c r="EX23" s="62">
        <v>0</v>
      </c>
      <c r="EY23" s="62">
        <v>0</v>
      </c>
      <c r="EZ23" s="62">
        <v>0</v>
      </c>
      <c r="FA23" s="62">
        <v>0</v>
      </c>
      <c r="FB23" s="62">
        <v>0</v>
      </c>
      <c r="FC23" s="62">
        <v>0</v>
      </c>
      <c r="FD23" s="62">
        <v>0</v>
      </c>
      <c r="FE23" s="62">
        <v>0</v>
      </c>
      <c r="FF23" s="62">
        <v>0</v>
      </c>
      <c r="FG23" s="62">
        <v>0</v>
      </c>
      <c r="FH23" s="62">
        <v>0</v>
      </c>
      <c r="FI23" s="62">
        <v>0</v>
      </c>
      <c r="FJ23" s="62">
        <v>0</v>
      </c>
      <c r="FK23" s="62">
        <v>0</v>
      </c>
      <c r="FL23" s="62">
        <v>0</v>
      </c>
      <c r="FM23" s="62">
        <v>0</v>
      </c>
      <c r="FN23" s="62">
        <v>0</v>
      </c>
      <c r="FO23" s="62">
        <v>0</v>
      </c>
      <c r="FP23" s="62">
        <v>0</v>
      </c>
      <c r="FQ23" s="62">
        <v>0</v>
      </c>
      <c r="FR23" s="62">
        <v>0</v>
      </c>
      <c r="FS23" s="62">
        <v>0</v>
      </c>
      <c r="FT23" s="62">
        <v>0</v>
      </c>
      <c r="FU23" s="62">
        <v>0</v>
      </c>
      <c r="FV23" s="62">
        <v>0</v>
      </c>
      <c r="FW23" s="62">
        <v>0</v>
      </c>
      <c r="FX23" s="62">
        <v>0</v>
      </c>
      <c r="FY23" s="62">
        <v>0</v>
      </c>
      <c r="FZ23" s="62">
        <v>0</v>
      </c>
      <c r="GA23" s="62">
        <v>0</v>
      </c>
      <c r="GB23" s="62">
        <v>0</v>
      </c>
      <c r="GC23" s="62">
        <v>0</v>
      </c>
      <c r="GD23" s="62">
        <v>0</v>
      </c>
      <c r="GE23" s="62">
        <v>0</v>
      </c>
      <c r="GF23" s="62">
        <v>0</v>
      </c>
      <c r="GG23" s="62">
        <v>0</v>
      </c>
      <c r="GH23" s="62">
        <v>0</v>
      </c>
      <c r="GI23" s="62">
        <v>0</v>
      </c>
      <c r="GJ23" s="62">
        <v>0</v>
      </c>
      <c r="GK23" s="62">
        <v>0</v>
      </c>
      <c r="GL23" s="62">
        <v>0</v>
      </c>
      <c r="GM23" s="62">
        <v>0</v>
      </c>
      <c r="GN23" s="62">
        <v>0</v>
      </c>
      <c r="GO23" s="62">
        <v>0</v>
      </c>
      <c r="GP23" s="62">
        <v>0</v>
      </c>
      <c r="GQ23" s="62">
        <v>0</v>
      </c>
      <c r="GR23" s="62">
        <v>0</v>
      </c>
      <c r="GS23" s="62">
        <v>0</v>
      </c>
    </row>
    <row r="24" spans="1:201" s="62" customFormat="1" x14ac:dyDescent="0.2">
      <c r="A24" s="77">
        <v>0</v>
      </c>
      <c r="B24" s="64">
        <v>0</v>
      </c>
      <c r="C24" s="64">
        <v>0</v>
      </c>
      <c r="D24" s="64">
        <v>0</v>
      </c>
      <c r="E24" s="64">
        <v>0</v>
      </c>
      <c r="F24" s="64">
        <v>0</v>
      </c>
      <c r="G24" s="64">
        <v>0</v>
      </c>
      <c r="H24" s="64">
        <v>0</v>
      </c>
      <c r="I24" s="64">
        <v>0</v>
      </c>
      <c r="J24" s="64">
        <v>0</v>
      </c>
      <c r="K24" s="64">
        <v>0</v>
      </c>
      <c r="L24" s="64">
        <v>0</v>
      </c>
      <c r="M24" s="64">
        <v>0</v>
      </c>
      <c r="N24" s="64">
        <v>0</v>
      </c>
      <c r="O24" s="64">
        <v>0</v>
      </c>
      <c r="P24" s="64">
        <v>0</v>
      </c>
      <c r="Q24" s="64">
        <v>0</v>
      </c>
      <c r="R24" s="64">
        <v>0</v>
      </c>
      <c r="S24" s="64">
        <v>0</v>
      </c>
      <c r="T24" s="64">
        <v>0</v>
      </c>
      <c r="U24" s="64">
        <v>0</v>
      </c>
      <c r="V24" s="64">
        <v>0</v>
      </c>
      <c r="W24" s="64">
        <v>0</v>
      </c>
      <c r="X24" s="64">
        <v>0</v>
      </c>
      <c r="Y24" s="64">
        <v>0</v>
      </c>
      <c r="Z24" s="64">
        <v>0</v>
      </c>
      <c r="AA24" s="64">
        <v>0</v>
      </c>
      <c r="AB24" s="64">
        <v>0</v>
      </c>
      <c r="AC24" s="64">
        <v>0</v>
      </c>
      <c r="AD24" s="64">
        <v>0</v>
      </c>
      <c r="AE24" s="62">
        <v>0</v>
      </c>
      <c r="AF24" s="62">
        <v>0</v>
      </c>
      <c r="AG24" s="62">
        <v>0</v>
      </c>
      <c r="AH24" s="62">
        <v>0</v>
      </c>
      <c r="AI24" s="62">
        <v>0</v>
      </c>
      <c r="AJ24" s="62">
        <v>0</v>
      </c>
      <c r="AK24" s="62">
        <v>0</v>
      </c>
      <c r="AL24" s="62">
        <v>0</v>
      </c>
      <c r="AM24" s="62">
        <v>0</v>
      </c>
      <c r="AN24" s="62">
        <v>0</v>
      </c>
      <c r="AO24" s="62">
        <v>0</v>
      </c>
      <c r="AP24" s="62">
        <v>0</v>
      </c>
      <c r="AQ24" s="62">
        <v>0</v>
      </c>
      <c r="AR24" s="62">
        <v>0</v>
      </c>
      <c r="AS24" s="62">
        <v>0</v>
      </c>
      <c r="AT24" s="62">
        <v>0</v>
      </c>
      <c r="AU24" s="62">
        <v>0</v>
      </c>
      <c r="AV24" s="62">
        <v>0</v>
      </c>
      <c r="AW24" s="62">
        <v>0</v>
      </c>
      <c r="AX24" s="62">
        <v>0</v>
      </c>
      <c r="AY24" s="62">
        <v>0</v>
      </c>
      <c r="AZ24" s="62">
        <v>0</v>
      </c>
      <c r="BA24" s="62">
        <v>0</v>
      </c>
      <c r="BB24" s="62">
        <v>0</v>
      </c>
      <c r="BC24" s="62">
        <v>0</v>
      </c>
      <c r="BD24" s="62">
        <v>0</v>
      </c>
      <c r="BE24" s="62">
        <v>0</v>
      </c>
      <c r="BF24" s="62">
        <v>0</v>
      </c>
      <c r="BG24" s="62">
        <v>0</v>
      </c>
      <c r="BH24" s="62">
        <v>0</v>
      </c>
      <c r="BI24" s="62">
        <v>0</v>
      </c>
      <c r="BJ24" s="62">
        <v>0</v>
      </c>
      <c r="BK24" s="62">
        <v>0</v>
      </c>
      <c r="BL24" s="62">
        <v>0</v>
      </c>
      <c r="BM24" s="62">
        <v>0</v>
      </c>
      <c r="BN24" s="62">
        <v>0</v>
      </c>
      <c r="BO24" s="62">
        <v>0</v>
      </c>
      <c r="BP24" s="62">
        <v>0</v>
      </c>
      <c r="BQ24" s="62">
        <v>0</v>
      </c>
      <c r="BR24" s="62">
        <v>0</v>
      </c>
      <c r="BS24" s="62">
        <v>0</v>
      </c>
      <c r="BT24" s="62">
        <v>0</v>
      </c>
      <c r="BU24" s="62">
        <v>0</v>
      </c>
      <c r="BV24" s="62">
        <v>0</v>
      </c>
      <c r="BW24" s="62">
        <v>0</v>
      </c>
      <c r="BX24" s="62">
        <v>0</v>
      </c>
      <c r="BY24" s="62">
        <v>0</v>
      </c>
      <c r="BZ24" s="62">
        <v>0</v>
      </c>
      <c r="CA24" s="62">
        <v>0</v>
      </c>
      <c r="CB24" s="62">
        <v>0</v>
      </c>
      <c r="CC24" s="62">
        <v>0</v>
      </c>
      <c r="CD24" s="62">
        <v>0</v>
      </c>
      <c r="CE24" s="62">
        <v>0</v>
      </c>
      <c r="CF24" s="62">
        <v>0</v>
      </c>
      <c r="CG24" s="62">
        <v>0</v>
      </c>
      <c r="CH24" s="62">
        <v>0</v>
      </c>
      <c r="CI24" s="62">
        <v>0</v>
      </c>
      <c r="CJ24" s="62">
        <v>0</v>
      </c>
      <c r="CK24" s="62">
        <v>0</v>
      </c>
      <c r="CL24" s="62">
        <v>0</v>
      </c>
      <c r="CM24" s="62">
        <v>0</v>
      </c>
      <c r="CN24" s="62">
        <v>0</v>
      </c>
      <c r="CO24" s="62">
        <v>0</v>
      </c>
      <c r="CP24" s="62">
        <v>0</v>
      </c>
      <c r="CQ24" s="62">
        <v>0</v>
      </c>
      <c r="CR24" s="62">
        <v>0</v>
      </c>
      <c r="CS24" s="62">
        <v>0</v>
      </c>
      <c r="CT24" s="62">
        <v>0</v>
      </c>
      <c r="CU24" s="62">
        <v>0</v>
      </c>
      <c r="CV24" s="62">
        <v>0</v>
      </c>
      <c r="CW24" s="62">
        <v>0</v>
      </c>
      <c r="CX24" s="62">
        <v>0</v>
      </c>
      <c r="CY24" s="62">
        <v>0</v>
      </c>
      <c r="CZ24" s="62">
        <v>0</v>
      </c>
      <c r="DA24" s="62">
        <v>0</v>
      </c>
      <c r="DB24" s="62">
        <v>0</v>
      </c>
      <c r="DC24" s="62">
        <v>0</v>
      </c>
      <c r="DD24" s="62">
        <v>0</v>
      </c>
      <c r="DE24" s="62">
        <v>0</v>
      </c>
      <c r="DF24" s="62">
        <v>0</v>
      </c>
      <c r="DG24" s="62">
        <v>0</v>
      </c>
      <c r="DH24" s="62">
        <v>0</v>
      </c>
      <c r="DI24" s="62">
        <v>0</v>
      </c>
      <c r="DJ24" s="62">
        <v>0</v>
      </c>
      <c r="DK24" s="62">
        <v>0</v>
      </c>
      <c r="DL24" s="62">
        <v>0</v>
      </c>
      <c r="DM24" s="62">
        <v>0</v>
      </c>
      <c r="DN24" s="62">
        <v>0</v>
      </c>
      <c r="DO24" s="62">
        <v>0</v>
      </c>
      <c r="DP24" s="62">
        <v>0</v>
      </c>
      <c r="DQ24" s="62">
        <v>0</v>
      </c>
      <c r="DR24" s="62">
        <v>0</v>
      </c>
      <c r="DS24" s="62">
        <v>0</v>
      </c>
      <c r="DT24" s="62">
        <v>0</v>
      </c>
      <c r="DU24" s="62">
        <v>0</v>
      </c>
      <c r="DV24" s="62">
        <v>0</v>
      </c>
      <c r="DW24" s="62">
        <v>0</v>
      </c>
      <c r="DX24" s="62">
        <v>0</v>
      </c>
      <c r="DY24" s="62">
        <v>0</v>
      </c>
      <c r="DZ24" s="62">
        <v>0</v>
      </c>
      <c r="EA24" s="62">
        <v>0</v>
      </c>
      <c r="EB24" s="62">
        <v>0</v>
      </c>
      <c r="EC24" s="62">
        <v>0</v>
      </c>
      <c r="ED24" s="62">
        <v>0</v>
      </c>
      <c r="EE24" s="62">
        <v>0</v>
      </c>
      <c r="EF24" s="62">
        <v>0</v>
      </c>
      <c r="EG24" s="62">
        <v>0</v>
      </c>
      <c r="EH24" s="62">
        <v>0</v>
      </c>
      <c r="EI24" s="62">
        <v>0</v>
      </c>
      <c r="EJ24" s="62">
        <v>0</v>
      </c>
      <c r="EK24" s="62">
        <v>0</v>
      </c>
      <c r="EL24" s="62">
        <v>0</v>
      </c>
      <c r="EM24" s="62">
        <v>0</v>
      </c>
      <c r="EN24" s="62">
        <v>0</v>
      </c>
      <c r="EO24" s="62">
        <v>0</v>
      </c>
      <c r="EP24" s="62">
        <v>0</v>
      </c>
      <c r="EQ24" s="62">
        <v>0</v>
      </c>
      <c r="ER24" s="62">
        <v>0</v>
      </c>
      <c r="ES24" s="62">
        <v>0</v>
      </c>
      <c r="ET24" s="62">
        <v>0</v>
      </c>
      <c r="EU24" s="62">
        <v>0</v>
      </c>
      <c r="EV24" s="62">
        <v>0</v>
      </c>
      <c r="EW24" s="62">
        <v>0</v>
      </c>
      <c r="EX24" s="62">
        <v>0</v>
      </c>
      <c r="EY24" s="62">
        <v>0</v>
      </c>
      <c r="EZ24" s="62">
        <v>0</v>
      </c>
      <c r="FA24" s="62">
        <v>0</v>
      </c>
      <c r="FB24" s="62">
        <v>0</v>
      </c>
      <c r="FC24" s="62">
        <v>0</v>
      </c>
      <c r="FD24" s="62">
        <v>0</v>
      </c>
      <c r="FE24" s="62">
        <v>0</v>
      </c>
      <c r="FF24" s="62">
        <v>0</v>
      </c>
      <c r="FG24" s="62">
        <v>0</v>
      </c>
      <c r="FH24" s="62">
        <v>0</v>
      </c>
      <c r="FI24" s="62">
        <v>0</v>
      </c>
      <c r="FJ24" s="62">
        <v>0</v>
      </c>
      <c r="FK24" s="62">
        <v>0</v>
      </c>
      <c r="FL24" s="62">
        <v>0</v>
      </c>
      <c r="FM24" s="62">
        <v>0</v>
      </c>
      <c r="FN24" s="62">
        <v>0</v>
      </c>
      <c r="FO24" s="62">
        <v>0</v>
      </c>
      <c r="FP24" s="62">
        <v>0</v>
      </c>
      <c r="FQ24" s="62">
        <v>0</v>
      </c>
      <c r="FR24" s="62">
        <v>0</v>
      </c>
      <c r="FS24" s="62">
        <v>0</v>
      </c>
      <c r="FT24" s="62">
        <v>0</v>
      </c>
      <c r="FU24" s="62">
        <v>0</v>
      </c>
      <c r="FV24" s="62">
        <v>0</v>
      </c>
      <c r="FW24" s="62">
        <v>0</v>
      </c>
      <c r="FX24" s="62">
        <v>0</v>
      </c>
      <c r="FY24" s="62">
        <v>0</v>
      </c>
      <c r="FZ24" s="62">
        <v>0</v>
      </c>
      <c r="GA24" s="62">
        <v>0</v>
      </c>
      <c r="GB24" s="62">
        <v>0</v>
      </c>
      <c r="GC24" s="62">
        <v>0</v>
      </c>
      <c r="GD24" s="62">
        <v>0</v>
      </c>
      <c r="GE24" s="62">
        <v>0</v>
      </c>
      <c r="GF24" s="62">
        <v>0</v>
      </c>
      <c r="GG24" s="62">
        <v>0</v>
      </c>
      <c r="GH24" s="62">
        <v>0</v>
      </c>
      <c r="GI24" s="62">
        <v>0</v>
      </c>
      <c r="GJ24" s="62">
        <v>0</v>
      </c>
      <c r="GK24" s="62">
        <v>0</v>
      </c>
      <c r="GL24" s="62">
        <v>0</v>
      </c>
      <c r="GM24" s="62">
        <v>0</v>
      </c>
      <c r="GN24" s="62">
        <v>0</v>
      </c>
      <c r="GO24" s="62">
        <v>0</v>
      </c>
      <c r="GP24" s="62">
        <v>0</v>
      </c>
      <c r="GQ24" s="62">
        <v>0</v>
      </c>
      <c r="GR24" s="62">
        <v>0</v>
      </c>
      <c r="GS24" s="62">
        <v>0</v>
      </c>
    </row>
    <row r="25" spans="1:201" s="62" customFormat="1" x14ac:dyDescent="0.2">
      <c r="A25" s="77">
        <v>0</v>
      </c>
      <c r="B25" s="64">
        <v>0</v>
      </c>
      <c r="C25" s="64">
        <v>0</v>
      </c>
      <c r="D25" s="64">
        <v>0</v>
      </c>
      <c r="E25" s="64">
        <v>0</v>
      </c>
      <c r="F25" s="64">
        <v>0</v>
      </c>
      <c r="G25" s="64">
        <v>0</v>
      </c>
      <c r="H25" s="64">
        <v>0</v>
      </c>
      <c r="I25" s="64">
        <v>0</v>
      </c>
      <c r="J25" s="64">
        <v>0</v>
      </c>
      <c r="K25" s="64">
        <v>0</v>
      </c>
      <c r="L25" s="64">
        <v>0</v>
      </c>
      <c r="M25" s="64">
        <v>0</v>
      </c>
      <c r="N25" s="64">
        <v>0</v>
      </c>
      <c r="O25" s="64">
        <v>0</v>
      </c>
      <c r="P25" s="64">
        <v>0</v>
      </c>
      <c r="Q25" s="64">
        <v>0</v>
      </c>
      <c r="R25" s="64">
        <v>0</v>
      </c>
      <c r="S25" s="64">
        <v>0</v>
      </c>
      <c r="T25" s="64">
        <v>0</v>
      </c>
      <c r="U25" s="64">
        <v>0</v>
      </c>
      <c r="V25" s="64">
        <v>0</v>
      </c>
      <c r="W25" s="64">
        <v>0</v>
      </c>
      <c r="X25" s="64">
        <v>0</v>
      </c>
      <c r="Y25" s="64">
        <v>0</v>
      </c>
      <c r="Z25" s="64">
        <v>0</v>
      </c>
      <c r="AA25" s="64">
        <v>0</v>
      </c>
      <c r="AB25" s="64">
        <v>0</v>
      </c>
      <c r="AC25" s="64">
        <v>0</v>
      </c>
      <c r="AD25" s="64">
        <v>0</v>
      </c>
      <c r="AE25" s="62">
        <v>0</v>
      </c>
      <c r="AF25" s="62">
        <v>0</v>
      </c>
      <c r="AG25" s="62">
        <v>0</v>
      </c>
      <c r="AH25" s="62">
        <v>0</v>
      </c>
      <c r="AI25" s="62">
        <v>0</v>
      </c>
      <c r="AJ25" s="62">
        <v>0</v>
      </c>
      <c r="AK25" s="62">
        <v>0</v>
      </c>
      <c r="AL25" s="62">
        <v>0</v>
      </c>
      <c r="AM25" s="62">
        <v>0</v>
      </c>
      <c r="AN25" s="62">
        <v>0</v>
      </c>
      <c r="AO25" s="62">
        <v>0</v>
      </c>
      <c r="AP25" s="62">
        <v>0</v>
      </c>
      <c r="AQ25" s="62">
        <v>0</v>
      </c>
      <c r="AR25" s="62">
        <v>0</v>
      </c>
      <c r="AS25" s="62">
        <v>0</v>
      </c>
      <c r="AT25" s="62">
        <v>0</v>
      </c>
      <c r="AU25" s="62">
        <v>0</v>
      </c>
      <c r="AV25" s="62">
        <v>0</v>
      </c>
      <c r="AW25" s="62">
        <v>0</v>
      </c>
      <c r="AX25" s="62">
        <v>0</v>
      </c>
      <c r="AY25" s="62">
        <v>0</v>
      </c>
      <c r="AZ25" s="62">
        <v>0</v>
      </c>
      <c r="BA25" s="62">
        <v>0</v>
      </c>
      <c r="BB25" s="62">
        <v>0</v>
      </c>
      <c r="BC25" s="62">
        <v>0</v>
      </c>
      <c r="BD25" s="62">
        <v>0</v>
      </c>
      <c r="BE25" s="62">
        <v>0</v>
      </c>
      <c r="BF25" s="62">
        <v>0</v>
      </c>
      <c r="BG25" s="62">
        <v>0</v>
      </c>
      <c r="BH25" s="62">
        <v>0</v>
      </c>
      <c r="BI25" s="62">
        <v>0</v>
      </c>
      <c r="BJ25" s="62">
        <v>0</v>
      </c>
      <c r="BK25" s="62">
        <v>0</v>
      </c>
      <c r="BL25" s="62">
        <v>0</v>
      </c>
      <c r="BM25" s="62">
        <v>0</v>
      </c>
      <c r="BN25" s="62">
        <v>0</v>
      </c>
      <c r="BO25" s="62">
        <v>0</v>
      </c>
      <c r="BP25" s="62">
        <v>0</v>
      </c>
      <c r="BQ25" s="62">
        <v>0</v>
      </c>
      <c r="BR25" s="62">
        <v>0</v>
      </c>
      <c r="BS25" s="62">
        <v>0</v>
      </c>
      <c r="BT25" s="62">
        <v>0</v>
      </c>
      <c r="BU25" s="62">
        <v>0</v>
      </c>
      <c r="BV25" s="62">
        <v>0</v>
      </c>
      <c r="BW25" s="62">
        <v>0</v>
      </c>
      <c r="BX25" s="62">
        <v>0</v>
      </c>
      <c r="BY25" s="62">
        <v>0</v>
      </c>
      <c r="BZ25" s="62">
        <v>0</v>
      </c>
      <c r="CA25" s="62">
        <v>0</v>
      </c>
      <c r="CB25" s="62">
        <v>0</v>
      </c>
      <c r="CC25" s="62">
        <v>0</v>
      </c>
      <c r="CD25" s="62">
        <v>0</v>
      </c>
      <c r="CE25" s="62">
        <v>0</v>
      </c>
      <c r="CF25" s="62">
        <v>0</v>
      </c>
      <c r="CG25" s="62">
        <v>0</v>
      </c>
      <c r="CH25" s="62">
        <v>0</v>
      </c>
      <c r="CI25" s="62">
        <v>0</v>
      </c>
      <c r="CJ25" s="62">
        <v>0</v>
      </c>
      <c r="CK25" s="62">
        <v>0</v>
      </c>
      <c r="CL25" s="62">
        <v>0</v>
      </c>
      <c r="CM25" s="62">
        <v>0</v>
      </c>
      <c r="CN25" s="62">
        <v>0</v>
      </c>
      <c r="CO25" s="62">
        <v>0</v>
      </c>
      <c r="CP25" s="62">
        <v>0</v>
      </c>
      <c r="CQ25" s="62">
        <v>0</v>
      </c>
      <c r="CR25" s="62">
        <v>0</v>
      </c>
      <c r="CS25" s="62">
        <v>0</v>
      </c>
      <c r="CT25" s="62">
        <v>0</v>
      </c>
      <c r="CU25" s="62">
        <v>0</v>
      </c>
      <c r="CV25" s="62">
        <v>0</v>
      </c>
      <c r="CW25" s="62">
        <v>0</v>
      </c>
      <c r="CX25" s="62">
        <v>0</v>
      </c>
      <c r="CY25" s="62">
        <v>0</v>
      </c>
      <c r="CZ25" s="62">
        <v>0</v>
      </c>
      <c r="DA25" s="62">
        <v>0</v>
      </c>
      <c r="DB25" s="62">
        <v>0</v>
      </c>
      <c r="DC25" s="62">
        <v>0</v>
      </c>
      <c r="DD25" s="62">
        <v>0</v>
      </c>
      <c r="DE25" s="62">
        <v>0</v>
      </c>
      <c r="DF25" s="62">
        <v>0</v>
      </c>
      <c r="DG25" s="62">
        <v>0</v>
      </c>
      <c r="DH25" s="62">
        <v>0</v>
      </c>
      <c r="DI25" s="62">
        <v>0</v>
      </c>
      <c r="DJ25" s="62">
        <v>0</v>
      </c>
      <c r="DK25" s="62">
        <v>0</v>
      </c>
      <c r="DL25" s="62">
        <v>0</v>
      </c>
      <c r="DM25" s="62">
        <v>0</v>
      </c>
      <c r="DN25" s="62">
        <v>0</v>
      </c>
      <c r="DO25" s="62">
        <v>0</v>
      </c>
      <c r="DP25" s="62">
        <v>0</v>
      </c>
      <c r="DQ25" s="62">
        <v>0</v>
      </c>
      <c r="DR25" s="62">
        <v>0</v>
      </c>
      <c r="DS25" s="62">
        <v>0</v>
      </c>
      <c r="DT25" s="62">
        <v>0</v>
      </c>
      <c r="DU25" s="62">
        <v>0</v>
      </c>
      <c r="DV25" s="62">
        <v>0</v>
      </c>
      <c r="DW25" s="62">
        <v>0</v>
      </c>
      <c r="DX25" s="62">
        <v>0</v>
      </c>
      <c r="DY25" s="62">
        <v>0</v>
      </c>
      <c r="DZ25" s="62">
        <v>0</v>
      </c>
      <c r="EA25" s="62">
        <v>0</v>
      </c>
      <c r="EB25" s="62">
        <v>0</v>
      </c>
      <c r="EC25" s="62">
        <v>0</v>
      </c>
      <c r="ED25" s="62">
        <v>0</v>
      </c>
      <c r="EE25" s="62">
        <v>0</v>
      </c>
      <c r="EF25" s="62">
        <v>0</v>
      </c>
      <c r="EG25" s="62">
        <v>0</v>
      </c>
      <c r="EH25" s="62">
        <v>0</v>
      </c>
      <c r="EI25" s="62">
        <v>0</v>
      </c>
      <c r="EJ25" s="62">
        <v>0</v>
      </c>
      <c r="EK25" s="62">
        <v>0</v>
      </c>
      <c r="EL25" s="62">
        <v>0</v>
      </c>
      <c r="EM25" s="62">
        <v>0</v>
      </c>
      <c r="EN25" s="62">
        <v>0</v>
      </c>
      <c r="EO25" s="62">
        <v>0</v>
      </c>
      <c r="EP25" s="62">
        <v>0</v>
      </c>
      <c r="EQ25" s="62">
        <v>0</v>
      </c>
      <c r="ER25" s="62">
        <v>0</v>
      </c>
      <c r="ES25" s="62">
        <v>0</v>
      </c>
      <c r="ET25" s="62">
        <v>0</v>
      </c>
      <c r="EU25" s="62">
        <v>0</v>
      </c>
      <c r="EV25" s="62">
        <v>0</v>
      </c>
      <c r="EW25" s="62">
        <v>0</v>
      </c>
      <c r="EX25" s="62">
        <v>0</v>
      </c>
      <c r="EY25" s="62">
        <v>0</v>
      </c>
      <c r="EZ25" s="62">
        <v>0</v>
      </c>
      <c r="FA25" s="62">
        <v>0</v>
      </c>
      <c r="FB25" s="62">
        <v>0</v>
      </c>
      <c r="FC25" s="62">
        <v>0</v>
      </c>
      <c r="FD25" s="62">
        <v>0</v>
      </c>
      <c r="FE25" s="62">
        <v>0</v>
      </c>
      <c r="FF25" s="62">
        <v>0</v>
      </c>
      <c r="FG25" s="62">
        <v>0</v>
      </c>
      <c r="FH25" s="62">
        <v>0</v>
      </c>
      <c r="FI25" s="62">
        <v>0</v>
      </c>
      <c r="FJ25" s="62">
        <v>0</v>
      </c>
      <c r="FK25" s="62">
        <v>0</v>
      </c>
      <c r="FL25" s="62">
        <v>0</v>
      </c>
      <c r="FM25" s="62">
        <v>0</v>
      </c>
      <c r="FN25" s="62">
        <v>0</v>
      </c>
      <c r="FO25" s="62">
        <v>0</v>
      </c>
      <c r="FP25" s="62">
        <v>0</v>
      </c>
      <c r="FQ25" s="62">
        <v>0</v>
      </c>
      <c r="FR25" s="62">
        <v>0</v>
      </c>
      <c r="FS25" s="62">
        <v>0</v>
      </c>
      <c r="FT25" s="62">
        <v>0</v>
      </c>
      <c r="FU25" s="62">
        <v>0</v>
      </c>
      <c r="FV25" s="62">
        <v>0</v>
      </c>
      <c r="FW25" s="62">
        <v>0</v>
      </c>
      <c r="FX25" s="62">
        <v>0</v>
      </c>
      <c r="FY25" s="62">
        <v>0</v>
      </c>
      <c r="FZ25" s="62">
        <v>0</v>
      </c>
      <c r="GA25" s="62">
        <v>0</v>
      </c>
      <c r="GB25" s="62">
        <v>0</v>
      </c>
      <c r="GC25" s="62">
        <v>0</v>
      </c>
      <c r="GD25" s="62">
        <v>0</v>
      </c>
      <c r="GE25" s="62">
        <v>0</v>
      </c>
      <c r="GF25" s="62">
        <v>0</v>
      </c>
      <c r="GG25" s="62">
        <v>0</v>
      </c>
      <c r="GH25" s="62">
        <v>0</v>
      </c>
      <c r="GI25" s="62">
        <v>0</v>
      </c>
      <c r="GJ25" s="62">
        <v>0</v>
      </c>
      <c r="GK25" s="62">
        <v>0</v>
      </c>
      <c r="GL25" s="62">
        <v>0</v>
      </c>
      <c r="GM25" s="62">
        <v>0</v>
      </c>
      <c r="GN25" s="62">
        <v>0</v>
      </c>
      <c r="GO25" s="62">
        <v>0</v>
      </c>
      <c r="GP25" s="62">
        <v>0</v>
      </c>
      <c r="GQ25" s="62">
        <v>0</v>
      </c>
      <c r="GR25" s="62">
        <v>0</v>
      </c>
      <c r="GS25" s="62">
        <v>0</v>
      </c>
    </row>
    <row r="26" spans="1:201" s="62" customFormat="1" x14ac:dyDescent="0.2">
      <c r="A26" s="77">
        <v>0</v>
      </c>
      <c r="B26" s="64">
        <v>0</v>
      </c>
      <c r="C26" s="64">
        <v>0</v>
      </c>
      <c r="D26" s="64">
        <v>0</v>
      </c>
      <c r="E26" s="64">
        <v>0</v>
      </c>
      <c r="F26" s="64">
        <v>0</v>
      </c>
      <c r="G26" s="64">
        <v>0</v>
      </c>
      <c r="H26" s="64">
        <v>0</v>
      </c>
      <c r="I26" s="64">
        <v>0</v>
      </c>
      <c r="J26" s="64">
        <v>0</v>
      </c>
      <c r="K26" s="64">
        <v>0</v>
      </c>
      <c r="L26" s="64">
        <v>0</v>
      </c>
      <c r="M26" s="64">
        <v>0</v>
      </c>
      <c r="N26" s="64">
        <v>0</v>
      </c>
      <c r="O26" s="64">
        <v>0</v>
      </c>
      <c r="P26" s="64">
        <v>0</v>
      </c>
      <c r="Q26" s="64">
        <v>0</v>
      </c>
      <c r="R26" s="64">
        <v>0</v>
      </c>
      <c r="S26" s="64">
        <v>0</v>
      </c>
      <c r="T26" s="64">
        <v>0</v>
      </c>
      <c r="U26" s="64">
        <v>0</v>
      </c>
      <c r="V26" s="64">
        <v>0</v>
      </c>
      <c r="W26" s="64">
        <v>0</v>
      </c>
      <c r="X26" s="64">
        <v>0</v>
      </c>
      <c r="Y26" s="64">
        <v>0</v>
      </c>
      <c r="Z26" s="64">
        <v>0</v>
      </c>
      <c r="AA26" s="64">
        <v>0</v>
      </c>
      <c r="AB26" s="64">
        <v>0</v>
      </c>
      <c r="AC26" s="64">
        <v>0</v>
      </c>
      <c r="AD26" s="64">
        <v>0</v>
      </c>
      <c r="AE26" s="62">
        <v>0</v>
      </c>
      <c r="AF26" s="62">
        <v>0</v>
      </c>
      <c r="AG26" s="62">
        <v>0</v>
      </c>
      <c r="AH26" s="62">
        <v>0</v>
      </c>
      <c r="AI26" s="62">
        <v>0</v>
      </c>
      <c r="AJ26" s="62">
        <v>0</v>
      </c>
      <c r="AK26" s="62">
        <v>0</v>
      </c>
      <c r="AL26" s="62">
        <v>0</v>
      </c>
      <c r="AM26" s="62">
        <v>0</v>
      </c>
      <c r="AN26" s="62">
        <v>0</v>
      </c>
      <c r="AO26" s="62">
        <v>0</v>
      </c>
      <c r="AP26" s="62">
        <v>0</v>
      </c>
      <c r="AQ26" s="62">
        <v>0</v>
      </c>
      <c r="AR26" s="62">
        <v>0</v>
      </c>
      <c r="AS26" s="62">
        <v>0</v>
      </c>
      <c r="AT26" s="62">
        <v>0</v>
      </c>
      <c r="AU26" s="62">
        <v>0</v>
      </c>
      <c r="AV26" s="62">
        <v>0</v>
      </c>
      <c r="AW26" s="62">
        <v>0</v>
      </c>
      <c r="AX26" s="62">
        <v>0</v>
      </c>
      <c r="AY26" s="62">
        <v>0</v>
      </c>
      <c r="AZ26" s="62">
        <v>0</v>
      </c>
      <c r="BA26" s="62">
        <v>0</v>
      </c>
      <c r="BB26" s="62">
        <v>0</v>
      </c>
      <c r="BC26" s="62">
        <v>0</v>
      </c>
      <c r="BD26" s="62">
        <v>0</v>
      </c>
      <c r="BE26" s="62">
        <v>0</v>
      </c>
      <c r="BF26" s="62">
        <v>0</v>
      </c>
      <c r="BG26" s="62">
        <v>0</v>
      </c>
      <c r="BH26" s="62">
        <v>0</v>
      </c>
      <c r="BI26" s="62">
        <v>0</v>
      </c>
      <c r="BJ26" s="62">
        <v>0</v>
      </c>
      <c r="BK26" s="62">
        <v>0</v>
      </c>
      <c r="BL26" s="62">
        <v>0</v>
      </c>
      <c r="BM26" s="62">
        <v>0</v>
      </c>
      <c r="BN26" s="62">
        <v>0</v>
      </c>
      <c r="BO26" s="62">
        <v>0</v>
      </c>
      <c r="BP26" s="62">
        <v>0</v>
      </c>
      <c r="BQ26" s="62">
        <v>0</v>
      </c>
      <c r="BR26" s="62">
        <v>0</v>
      </c>
      <c r="BS26" s="62">
        <v>0</v>
      </c>
      <c r="BT26" s="62">
        <v>0</v>
      </c>
      <c r="BU26" s="62">
        <v>0</v>
      </c>
      <c r="BV26" s="62">
        <v>0</v>
      </c>
      <c r="BW26" s="62">
        <v>0</v>
      </c>
      <c r="BX26" s="62">
        <v>0</v>
      </c>
      <c r="BY26" s="62">
        <v>0</v>
      </c>
      <c r="BZ26" s="62">
        <v>0</v>
      </c>
      <c r="CA26" s="62">
        <v>0</v>
      </c>
      <c r="CB26" s="62">
        <v>0</v>
      </c>
      <c r="CC26" s="62">
        <v>0</v>
      </c>
      <c r="CD26" s="62">
        <v>0</v>
      </c>
      <c r="CE26" s="62">
        <v>0</v>
      </c>
      <c r="CF26" s="62">
        <v>0</v>
      </c>
      <c r="CG26" s="62">
        <v>0</v>
      </c>
      <c r="CH26" s="62">
        <v>0</v>
      </c>
      <c r="CI26" s="62">
        <v>0</v>
      </c>
      <c r="CJ26" s="62">
        <v>0</v>
      </c>
      <c r="CK26" s="62">
        <v>0</v>
      </c>
      <c r="CL26" s="62">
        <v>0</v>
      </c>
      <c r="CM26" s="62">
        <v>0</v>
      </c>
      <c r="CN26" s="62">
        <v>0</v>
      </c>
      <c r="CO26" s="62">
        <v>0</v>
      </c>
      <c r="CP26" s="62">
        <v>0</v>
      </c>
      <c r="CQ26" s="62">
        <v>0</v>
      </c>
      <c r="CR26" s="62">
        <v>0</v>
      </c>
      <c r="CS26" s="62">
        <v>0</v>
      </c>
      <c r="CT26" s="62">
        <v>0</v>
      </c>
      <c r="CU26" s="62">
        <v>0</v>
      </c>
      <c r="CV26" s="62">
        <v>0</v>
      </c>
      <c r="CW26" s="62">
        <v>0</v>
      </c>
      <c r="CX26" s="62">
        <v>0</v>
      </c>
      <c r="CY26" s="62">
        <v>0</v>
      </c>
      <c r="CZ26" s="62">
        <v>0</v>
      </c>
      <c r="DA26" s="62">
        <v>0</v>
      </c>
      <c r="DB26" s="62">
        <v>0</v>
      </c>
      <c r="DC26" s="62">
        <v>0</v>
      </c>
      <c r="DD26" s="62">
        <v>0</v>
      </c>
      <c r="DE26" s="62">
        <v>0</v>
      </c>
      <c r="DF26" s="62">
        <v>0</v>
      </c>
      <c r="DG26" s="62">
        <v>0</v>
      </c>
      <c r="DH26" s="62">
        <v>0</v>
      </c>
      <c r="DI26" s="62">
        <v>0</v>
      </c>
      <c r="DJ26" s="62">
        <v>0</v>
      </c>
      <c r="DK26" s="62">
        <v>0</v>
      </c>
      <c r="DL26" s="62">
        <v>0</v>
      </c>
      <c r="DM26" s="62">
        <v>0</v>
      </c>
      <c r="DN26" s="62">
        <v>0</v>
      </c>
      <c r="DO26" s="62">
        <v>0</v>
      </c>
      <c r="DP26" s="62">
        <v>0</v>
      </c>
      <c r="DQ26" s="62">
        <v>0</v>
      </c>
      <c r="DR26" s="62">
        <v>0</v>
      </c>
      <c r="DS26" s="62">
        <v>0</v>
      </c>
      <c r="DT26" s="62">
        <v>0</v>
      </c>
      <c r="DU26" s="62">
        <v>0</v>
      </c>
      <c r="DV26" s="62">
        <v>0</v>
      </c>
      <c r="DW26" s="62">
        <v>0</v>
      </c>
      <c r="DX26" s="62">
        <v>0</v>
      </c>
      <c r="DY26" s="62">
        <v>0</v>
      </c>
      <c r="DZ26" s="62">
        <v>0</v>
      </c>
      <c r="EA26" s="62">
        <v>0</v>
      </c>
      <c r="EB26" s="62">
        <v>0</v>
      </c>
      <c r="EC26" s="62">
        <v>0</v>
      </c>
      <c r="ED26" s="62">
        <v>0</v>
      </c>
      <c r="EE26" s="62">
        <v>0</v>
      </c>
      <c r="EF26" s="62">
        <v>0</v>
      </c>
      <c r="EG26" s="62">
        <v>0</v>
      </c>
      <c r="EH26" s="62">
        <v>0</v>
      </c>
      <c r="EI26" s="62">
        <v>0</v>
      </c>
      <c r="EJ26" s="62">
        <v>0</v>
      </c>
      <c r="EK26" s="62">
        <v>0</v>
      </c>
      <c r="EL26" s="62">
        <v>0</v>
      </c>
      <c r="EM26" s="62">
        <v>0</v>
      </c>
      <c r="EN26" s="62">
        <v>0</v>
      </c>
      <c r="EO26" s="62">
        <v>0</v>
      </c>
      <c r="EP26" s="62">
        <v>0</v>
      </c>
      <c r="EQ26" s="62">
        <v>0</v>
      </c>
      <c r="ER26" s="62">
        <v>0</v>
      </c>
      <c r="ES26" s="62">
        <v>0</v>
      </c>
      <c r="ET26" s="62">
        <v>0</v>
      </c>
      <c r="EU26" s="62">
        <v>0</v>
      </c>
      <c r="EV26" s="62">
        <v>0</v>
      </c>
      <c r="EW26" s="62">
        <v>0</v>
      </c>
      <c r="EX26" s="62">
        <v>0</v>
      </c>
      <c r="EY26" s="62">
        <v>0</v>
      </c>
      <c r="EZ26" s="62">
        <v>0</v>
      </c>
      <c r="FA26" s="62">
        <v>0</v>
      </c>
      <c r="FB26" s="62">
        <v>0</v>
      </c>
      <c r="FC26" s="62">
        <v>0</v>
      </c>
      <c r="FD26" s="62">
        <v>0</v>
      </c>
      <c r="FE26" s="62">
        <v>0</v>
      </c>
      <c r="FF26" s="62">
        <v>0</v>
      </c>
      <c r="FG26" s="62">
        <v>0</v>
      </c>
      <c r="FH26" s="62">
        <v>0</v>
      </c>
      <c r="FI26" s="62">
        <v>0</v>
      </c>
      <c r="FJ26" s="62">
        <v>0</v>
      </c>
      <c r="FK26" s="62">
        <v>0</v>
      </c>
      <c r="FL26" s="62">
        <v>0</v>
      </c>
      <c r="FM26" s="62">
        <v>0</v>
      </c>
      <c r="FN26" s="62">
        <v>0</v>
      </c>
      <c r="FO26" s="62">
        <v>0</v>
      </c>
      <c r="FP26" s="62">
        <v>0</v>
      </c>
      <c r="FQ26" s="62">
        <v>0</v>
      </c>
      <c r="FR26" s="62">
        <v>0</v>
      </c>
      <c r="FS26" s="62">
        <v>0</v>
      </c>
      <c r="FT26" s="62">
        <v>0</v>
      </c>
      <c r="FU26" s="62">
        <v>0</v>
      </c>
      <c r="FV26" s="62">
        <v>0</v>
      </c>
      <c r="FW26" s="62">
        <v>0</v>
      </c>
      <c r="FX26" s="62">
        <v>0</v>
      </c>
      <c r="FY26" s="62">
        <v>0</v>
      </c>
      <c r="FZ26" s="62">
        <v>0</v>
      </c>
      <c r="GA26" s="62">
        <v>0</v>
      </c>
      <c r="GB26" s="62">
        <v>0</v>
      </c>
      <c r="GC26" s="62">
        <v>0</v>
      </c>
      <c r="GD26" s="62">
        <v>0</v>
      </c>
      <c r="GE26" s="62">
        <v>0</v>
      </c>
      <c r="GF26" s="62">
        <v>0</v>
      </c>
      <c r="GG26" s="62">
        <v>0</v>
      </c>
      <c r="GH26" s="62">
        <v>0</v>
      </c>
      <c r="GI26" s="62">
        <v>0</v>
      </c>
      <c r="GJ26" s="62">
        <v>0</v>
      </c>
      <c r="GK26" s="62">
        <v>0</v>
      </c>
      <c r="GL26" s="62">
        <v>0</v>
      </c>
      <c r="GM26" s="62">
        <v>0</v>
      </c>
      <c r="GN26" s="62">
        <v>0</v>
      </c>
      <c r="GO26" s="62">
        <v>0</v>
      </c>
      <c r="GP26" s="62">
        <v>0</v>
      </c>
      <c r="GQ26" s="62">
        <v>0</v>
      </c>
      <c r="GR26" s="62">
        <v>0</v>
      </c>
      <c r="GS26" s="62">
        <v>0</v>
      </c>
    </row>
    <row r="27" spans="1:201" s="62" customFormat="1" x14ac:dyDescent="0.2">
      <c r="A27" s="77">
        <v>0</v>
      </c>
      <c r="B27" s="64">
        <v>0</v>
      </c>
      <c r="C27" s="64">
        <v>0</v>
      </c>
      <c r="D27" s="64">
        <v>0</v>
      </c>
      <c r="E27" s="64">
        <v>0</v>
      </c>
      <c r="F27" s="64">
        <v>0</v>
      </c>
      <c r="G27" s="64">
        <v>0</v>
      </c>
      <c r="H27" s="64">
        <v>0</v>
      </c>
      <c r="I27" s="64">
        <v>0</v>
      </c>
      <c r="J27" s="64">
        <v>0</v>
      </c>
      <c r="K27" s="64">
        <v>0</v>
      </c>
      <c r="L27" s="64">
        <v>0</v>
      </c>
      <c r="M27" s="64">
        <v>0</v>
      </c>
      <c r="N27" s="64">
        <v>0</v>
      </c>
      <c r="O27" s="64">
        <v>0</v>
      </c>
      <c r="P27" s="64">
        <v>0</v>
      </c>
      <c r="Q27" s="64">
        <v>0</v>
      </c>
      <c r="R27" s="64">
        <v>0</v>
      </c>
      <c r="S27" s="64">
        <v>0</v>
      </c>
      <c r="T27" s="64">
        <v>0</v>
      </c>
      <c r="U27" s="64">
        <v>0</v>
      </c>
      <c r="V27" s="64">
        <v>0</v>
      </c>
      <c r="W27" s="64">
        <v>0</v>
      </c>
      <c r="X27" s="64">
        <v>0</v>
      </c>
      <c r="Y27" s="64">
        <v>0</v>
      </c>
      <c r="Z27" s="64">
        <v>0</v>
      </c>
      <c r="AA27" s="64">
        <v>0</v>
      </c>
      <c r="AB27" s="64">
        <v>0</v>
      </c>
      <c r="AC27" s="64">
        <v>0</v>
      </c>
      <c r="AD27" s="64">
        <v>0</v>
      </c>
      <c r="AE27" s="62">
        <v>0</v>
      </c>
      <c r="AF27" s="62">
        <v>0</v>
      </c>
      <c r="AG27" s="62">
        <v>0</v>
      </c>
      <c r="AH27" s="62">
        <v>0</v>
      </c>
      <c r="AI27" s="62">
        <v>0</v>
      </c>
      <c r="AJ27" s="62">
        <v>0</v>
      </c>
      <c r="AK27" s="62">
        <v>0</v>
      </c>
      <c r="AL27" s="62">
        <v>0</v>
      </c>
      <c r="AM27" s="62">
        <v>0</v>
      </c>
      <c r="AN27" s="62">
        <v>0</v>
      </c>
      <c r="AO27" s="62">
        <v>0</v>
      </c>
      <c r="AP27" s="62">
        <v>0</v>
      </c>
      <c r="AQ27" s="62">
        <v>0</v>
      </c>
      <c r="AR27" s="62">
        <v>0</v>
      </c>
      <c r="AS27" s="62">
        <v>0</v>
      </c>
      <c r="AT27" s="62">
        <v>0</v>
      </c>
      <c r="AU27" s="62">
        <v>0</v>
      </c>
      <c r="AV27" s="62">
        <v>0</v>
      </c>
      <c r="AW27" s="62">
        <v>0</v>
      </c>
      <c r="AX27" s="62">
        <v>0</v>
      </c>
      <c r="AY27" s="62">
        <v>0</v>
      </c>
      <c r="AZ27" s="62">
        <v>0</v>
      </c>
      <c r="BA27" s="62">
        <v>0</v>
      </c>
      <c r="BB27" s="62">
        <v>0</v>
      </c>
      <c r="BC27" s="62">
        <v>0</v>
      </c>
      <c r="BD27" s="62">
        <v>0</v>
      </c>
      <c r="BE27" s="62">
        <v>0</v>
      </c>
      <c r="BF27" s="62">
        <v>0</v>
      </c>
      <c r="BG27" s="62">
        <v>0</v>
      </c>
      <c r="BH27" s="62">
        <v>0</v>
      </c>
      <c r="BI27" s="62">
        <v>0</v>
      </c>
      <c r="BJ27" s="62">
        <v>0</v>
      </c>
      <c r="BK27" s="62">
        <v>0</v>
      </c>
      <c r="BL27" s="62">
        <v>0</v>
      </c>
      <c r="BM27" s="62">
        <v>0</v>
      </c>
      <c r="BN27" s="62">
        <v>0</v>
      </c>
      <c r="BO27" s="62">
        <v>0</v>
      </c>
      <c r="BP27" s="62">
        <v>0</v>
      </c>
      <c r="BQ27" s="62">
        <v>0</v>
      </c>
      <c r="BR27" s="62">
        <v>0</v>
      </c>
      <c r="BS27" s="62">
        <v>0</v>
      </c>
      <c r="BT27" s="62">
        <v>0</v>
      </c>
      <c r="BU27" s="62">
        <v>0</v>
      </c>
      <c r="BV27" s="62">
        <v>0</v>
      </c>
      <c r="BW27" s="62">
        <v>0</v>
      </c>
      <c r="BX27" s="62">
        <v>0</v>
      </c>
      <c r="BY27" s="62">
        <v>0</v>
      </c>
      <c r="BZ27" s="62">
        <v>0</v>
      </c>
      <c r="CA27" s="62">
        <v>0</v>
      </c>
      <c r="CB27" s="62">
        <v>0</v>
      </c>
      <c r="CC27" s="62">
        <v>0</v>
      </c>
      <c r="CD27" s="62">
        <v>0</v>
      </c>
      <c r="CE27" s="62">
        <v>0</v>
      </c>
      <c r="CF27" s="62">
        <v>0</v>
      </c>
      <c r="CG27" s="62">
        <v>0</v>
      </c>
      <c r="CH27" s="62">
        <v>0</v>
      </c>
      <c r="CI27" s="62">
        <v>0</v>
      </c>
      <c r="CJ27" s="62">
        <v>0</v>
      </c>
      <c r="CK27" s="62">
        <v>0</v>
      </c>
      <c r="CL27" s="62">
        <v>0</v>
      </c>
      <c r="CM27" s="62">
        <v>0</v>
      </c>
      <c r="CN27" s="62">
        <v>0</v>
      </c>
      <c r="CO27" s="62">
        <v>0</v>
      </c>
      <c r="CP27" s="62">
        <v>0</v>
      </c>
      <c r="CQ27" s="62">
        <v>0</v>
      </c>
      <c r="CR27" s="62">
        <v>0</v>
      </c>
      <c r="CS27" s="62">
        <v>0</v>
      </c>
      <c r="CT27" s="62">
        <v>0</v>
      </c>
      <c r="CU27" s="62">
        <v>0</v>
      </c>
      <c r="CV27" s="62">
        <v>0</v>
      </c>
      <c r="CW27" s="62">
        <v>0</v>
      </c>
      <c r="CX27" s="62">
        <v>0</v>
      </c>
      <c r="CY27" s="62">
        <v>0</v>
      </c>
      <c r="CZ27" s="62">
        <v>0</v>
      </c>
      <c r="DA27" s="62">
        <v>0</v>
      </c>
      <c r="DB27" s="62">
        <v>0</v>
      </c>
      <c r="DC27" s="62">
        <v>0</v>
      </c>
      <c r="DD27" s="62">
        <v>0</v>
      </c>
      <c r="DE27" s="62">
        <v>0</v>
      </c>
      <c r="DF27" s="62">
        <v>0</v>
      </c>
      <c r="DG27" s="62">
        <v>0</v>
      </c>
      <c r="DH27" s="62">
        <v>0</v>
      </c>
      <c r="DI27" s="62">
        <v>0</v>
      </c>
      <c r="DJ27" s="62">
        <v>0</v>
      </c>
      <c r="DK27" s="62">
        <v>0</v>
      </c>
      <c r="DL27" s="62">
        <v>0</v>
      </c>
      <c r="DM27" s="62">
        <v>0</v>
      </c>
      <c r="DN27" s="62">
        <v>0</v>
      </c>
      <c r="DO27" s="62">
        <v>0</v>
      </c>
      <c r="DP27" s="62">
        <v>0</v>
      </c>
      <c r="DQ27" s="62">
        <v>0</v>
      </c>
      <c r="DR27" s="62">
        <v>0</v>
      </c>
      <c r="DS27" s="62">
        <v>0</v>
      </c>
      <c r="DT27" s="62">
        <v>0</v>
      </c>
      <c r="DU27" s="62">
        <v>0</v>
      </c>
      <c r="DV27" s="62">
        <v>0</v>
      </c>
      <c r="DW27" s="62">
        <v>0</v>
      </c>
      <c r="DX27" s="62">
        <v>0</v>
      </c>
      <c r="DY27" s="62">
        <v>0</v>
      </c>
      <c r="DZ27" s="62">
        <v>0</v>
      </c>
      <c r="EA27" s="62">
        <v>0</v>
      </c>
      <c r="EB27" s="62">
        <v>0</v>
      </c>
      <c r="EC27" s="62">
        <v>0</v>
      </c>
      <c r="ED27" s="62">
        <v>0</v>
      </c>
      <c r="EE27" s="62">
        <v>0</v>
      </c>
      <c r="EF27" s="62">
        <v>0</v>
      </c>
      <c r="EG27" s="62">
        <v>0</v>
      </c>
      <c r="EH27" s="62">
        <v>0</v>
      </c>
      <c r="EI27" s="62">
        <v>0</v>
      </c>
      <c r="EJ27" s="62">
        <v>0</v>
      </c>
      <c r="EK27" s="62">
        <v>0</v>
      </c>
      <c r="EL27" s="62">
        <v>0</v>
      </c>
      <c r="EM27" s="62">
        <v>0</v>
      </c>
      <c r="EN27" s="62">
        <v>0</v>
      </c>
      <c r="EO27" s="62">
        <v>0</v>
      </c>
      <c r="EP27" s="62">
        <v>0</v>
      </c>
      <c r="EQ27" s="62">
        <v>0</v>
      </c>
      <c r="ER27" s="62">
        <v>0</v>
      </c>
      <c r="ES27" s="62">
        <v>0</v>
      </c>
      <c r="ET27" s="62">
        <v>0</v>
      </c>
      <c r="EU27" s="62">
        <v>0</v>
      </c>
      <c r="EV27" s="62">
        <v>0</v>
      </c>
      <c r="EW27" s="62">
        <v>0</v>
      </c>
      <c r="EX27" s="62">
        <v>0</v>
      </c>
      <c r="EY27" s="62">
        <v>0</v>
      </c>
      <c r="EZ27" s="62">
        <v>0</v>
      </c>
      <c r="FA27" s="62">
        <v>0</v>
      </c>
      <c r="FB27" s="62">
        <v>0</v>
      </c>
      <c r="FC27" s="62">
        <v>0</v>
      </c>
      <c r="FD27" s="62">
        <v>0</v>
      </c>
      <c r="FE27" s="62">
        <v>0</v>
      </c>
      <c r="FF27" s="62">
        <v>0</v>
      </c>
      <c r="FG27" s="62">
        <v>0</v>
      </c>
      <c r="FH27" s="62">
        <v>0</v>
      </c>
      <c r="FI27" s="62">
        <v>0</v>
      </c>
      <c r="FJ27" s="62">
        <v>0</v>
      </c>
      <c r="FK27" s="62">
        <v>0</v>
      </c>
      <c r="FL27" s="62">
        <v>0</v>
      </c>
      <c r="FM27" s="62">
        <v>0</v>
      </c>
      <c r="FN27" s="62">
        <v>0</v>
      </c>
      <c r="FO27" s="62">
        <v>0</v>
      </c>
      <c r="FP27" s="62">
        <v>0</v>
      </c>
      <c r="FQ27" s="62">
        <v>0</v>
      </c>
      <c r="FR27" s="62">
        <v>0</v>
      </c>
      <c r="FS27" s="62">
        <v>0</v>
      </c>
      <c r="FT27" s="62">
        <v>0</v>
      </c>
      <c r="FU27" s="62">
        <v>0</v>
      </c>
      <c r="FV27" s="62">
        <v>0</v>
      </c>
      <c r="FW27" s="62">
        <v>0</v>
      </c>
      <c r="FX27" s="62">
        <v>0</v>
      </c>
      <c r="FY27" s="62">
        <v>0</v>
      </c>
      <c r="FZ27" s="62">
        <v>0</v>
      </c>
      <c r="GA27" s="62">
        <v>0</v>
      </c>
      <c r="GB27" s="62">
        <v>0</v>
      </c>
      <c r="GC27" s="62">
        <v>0</v>
      </c>
      <c r="GD27" s="62">
        <v>0</v>
      </c>
      <c r="GE27" s="62">
        <v>0</v>
      </c>
      <c r="GF27" s="62">
        <v>0</v>
      </c>
      <c r="GG27" s="62">
        <v>0</v>
      </c>
      <c r="GH27" s="62">
        <v>0</v>
      </c>
      <c r="GI27" s="62">
        <v>0</v>
      </c>
      <c r="GJ27" s="62">
        <v>0</v>
      </c>
      <c r="GK27" s="62">
        <v>0</v>
      </c>
      <c r="GL27" s="62">
        <v>0</v>
      </c>
      <c r="GM27" s="62">
        <v>0</v>
      </c>
      <c r="GN27" s="62">
        <v>0</v>
      </c>
      <c r="GO27" s="62">
        <v>0</v>
      </c>
      <c r="GP27" s="62">
        <v>0</v>
      </c>
      <c r="GQ27" s="62">
        <v>0</v>
      </c>
      <c r="GR27" s="62">
        <v>0</v>
      </c>
      <c r="GS27" s="62">
        <v>0</v>
      </c>
    </row>
    <row r="28" spans="1:201" s="62" customFormat="1" x14ac:dyDescent="0.2">
      <c r="A28" s="77">
        <v>0</v>
      </c>
      <c r="B28" s="64">
        <v>0</v>
      </c>
      <c r="C28" s="64">
        <v>0</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0</v>
      </c>
      <c r="U28" s="64">
        <v>0</v>
      </c>
      <c r="V28" s="64">
        <v>0</v>
      </c>
      <c r="W28" s="64">
        <v>0</v>
      </c>
      <c r="X28" s="64">
        <v>0</v>
      </c>
      <c r="Y28" s="64">
        <v>0</v>
      </c>
      <c r="Z28" s="64">
        <v>0</v>
      </c>
      <c r="AA28" s="64">
        <v>0</v>
      </c>
      <c r="AB28" s="64">
        <v>0</v>
      </c>
      <c r="AC28" s="64">
        <v>0</v>
      </c>
      <c r="AD28" s="64">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62">
        <v>0</v>
      </c>
      <c r="BM28" s="62">
        <v>0</v>
      </c>
      <c r="BN28" s="62">
        <v>0</v>
      </c>
      <c r="BO28" s="62">
        <v>0</v>
      </c>
      <c r="BP28" s="62">
        <v>0</v>
      </c>
      <c r="BQ28" s="62">
        <v>0</v>
      </c>
      <c r="BR28" s="62">
        <v>0</v>
      </c>
      <c r="BS28" s="62">
        <v>0</v>
      </c>
      <c r="BT28" s="62">
        <v>0</v>
      </c>
      <c r="BU28" s="62">
        <v>0</v>
      </c>
      <c r="BV28" s="62">
        <v>0</v>
      </c>
      <c r="BW28" s="62">
        <v>0</v>
      </c>
      <c r="BX28" s="62">
        <v>0</v>
      </c>
      <c r="BY28" s="62">
        <v>0</v>
      </c>
      <c r="BZ28" s="62">
        <v>0</v>
      </c>
      <c r="CA28" s="62">
        <v>0</v>
      </c>
      <c r="CB28" s="62">
        <v>0</v>
      </c>
      <c r="CC28" s="62">
        <v>0</v>
      </c>
      <c r="CD28" s="62">
        <v>0</v>
      </c>
      <c r="CE28" s="62">
        <v>0</v>
      </c>
      <c r="CF28" s="62">
        <v>0</v>
      </c>
      <c r="CG28" s="62">
        <v>0</v>
      </c>
      <c r="CH28" s="62">
        <v>0</v>
      </c>
      <c r="CI28" s="62">
        <v>0</v>
      </c>
      <c r="CJ28" s="62">
        <v>0</v>
      </c>
      <c r="CK28" s="62">
        <v>0</v>
      </c>
      <c r="CL28" s="62">
        <v>0</v>
      </c>
      <c r="CM28" s="62">
        <v>0</v>
      </c>
      <c r="CN28" s="62">
        <v>0</v>
      </c>
      <c r="CO28" s="62">
        <v>0</v>
      </c>
      <c r="CP28" s="62">
        <v>0</v>
      </c>
      <c r="CQ28" s="62">
        <v>0</v>
      </c>
      <c r="CR28" s="62">
        <v>0</v>
      </c>
      <c r="CS28" s="62">
        <v>0</v>
      </c>
      <c r="CT28" s="62">
        <v>0</v>
      </c>
      <c r="CU28" s="62">
        <v>0</v>
      </c>
      <c r="CV28" s="62">
        <v>0</v>
      </c>
      <c r="CW28" s="62">
        <v>0</v>
      </c>
      <c r="CX28" s="62">
        <v>0</v>
      </c>
      <c r="CY28" s="62">
        <v>0</v>
      </c>
      <c r="CZ28" s="62">
        <v>0</v>
      </c>
      <c r="DA28" s="62">
        <v>0</v>
      </c>
      <c r="DB28" s="62">
        <v>0</v>
      </c>
      <c r="DC28" s="62">
        <v>0</v>
      </c>
      <c r="DD28" s="62">
        <v>0</v>
      </c>
      <c r="DE28" s="62">
        <v>0</v>
      </c>
      <c r="DF28" s="62">
        <v>0</v>
      </c>
      <c r="DG28" s="62">
        <v>0</v>
      </c>
      <c r="DH28" s="62">
        <v>0</v>
      </c>
      <c r="DI28" s="62">
        <v>0</v>
      </c>
      <c r="DJ28" s="62">
        <v>0</v>
      </c>
      <c r="DK28" s="62">
        <v>0</v>
      </c>
      <c r="DL28" s="62">
        <v>0</v>
      </c>
      <c r="DM28" s="62">
        <v>0</v>
      </c>
      <c r="DN28" s="62">
        <v>0</v>
      </c>
      <c r="DO28" s="62">
        <v>0</v>
      </c>
      <c r="DP28" s="62">
        <v>0</v>
      </c>
      <c r="DQ28" s="62">
        <v>0</v>
      </c>
      <c r="DR28" s="62">
        <v>0</v>
      </c>
      <c r="DS28" s="62">
        <v>0</v>
      </c>
      <c r="DT28" s="62">
        <v>0</v>
      </c>
      <c r="DU28" s="62">
        <v>0</v>
      </c>
      <c r="DV28" s="62">
        <v>0</v>
      </c>
      <c r="DW28" s="62">
        <v>0</v>
      </c>
      <c r="DX28" s="62">
        <v>0</v>
      </c>
      <c r="DY28" s="62">
        <v>0</v>
      </c>
      <c r="DZ28" s="62">
        <v>0</v>
      </c>
      <c r="EA28" s="62">
        <v>0</v>
      </c>
      <c r="EB28" s="62">
        <v>0</v>
      </c>
      <c r="EC28" s="62">
        <v>0</v>
      </c>
      <c r="ED28" s="62">
        <v>0</v>
      </c>
      <c r="EE28" s="62">
        <v>0</v>
      </c>
      <c r="EF28" s="62">
        <v>0</v>
      </c>
      <c r="EG28" s="62">
        <v>0</v>
      </c>
      <c r="EH28" s="62">
        <v>0</v>
      </c>
      <c r="EI28" s="62">
        <v>0</v>
      </c>
      <c r="EJ28" s="62">
        <v>0</v>
      </c>
      <c r="EK28" s="62">
        <v>0</v>
      </c>
      <c r="EL28" s="62">
        <v>0</v>
      </c>
      <c r="EM28" s="62">
        <v>0</v>
      </c>
      <c r="EN28" s="62">
        <v>0</v>
      </c>
      <c r="EO28" s="62">
        <v>0</v>
      </c>
      <c r="EP28" s="62">
        <v>0</v>
      </c>
      <c r="EQ28" s="62">
        <v>0</v>
      </c>
      <c r="ER28" s="62">
        <v>0</v>
      </c>
      <c r="ES28" s="62">
        <v>0</v>
      </c>
      <c r="ET28" s="62">
        <v>0</v>
      </c>
      <c r="EU28" s="62">
        <v>0</v>
      </c>
      <c r="EV28" s="62">
        <v>0</v>
      </c>
      <c r="EW28" s="62">
        <v>0</v>
      </c>
      <c r="EX28" s="62">
        <v>0</v>
      </c>
      <c r="EY28" s="62">
        <v>0</v>
      </c>
      <c r="EZ28" s="62">
        <v>0</v>
      </c>
      <c r="FA28" s="62">
        <v>0</v>
      </c>
      <c r="FB28" s="62">
        <v>0</v>
      </c>
      <c r="FC28" s="62">
        <v>0</v>
      </c>
      <c r="FD28" s="62">
        <v>0</v>
      </c>
      <c r="FE28" s="62">
        <v>0</v>
      </c>
      <c r="FF28" s="62">
        <v>0</v>
      </c>
      <c r="FG28" s="62">
        <v>0</v>
      </c>
      <c r="FH28" s="62">
        <v>0</v>
      </c>
      <c r="FI28" s="62">
        <v>0</v>
      </c>
      <c r="FJ28" s="62">
        <v>0</v>
      </c>
      <c r="FK28" s="62">
        <v>0</v>
      </c>
      <c r="FL28" s="62">
        <v>0</v>
      </c>
      <c r="FM28" s="62">
        <v>0</v>
      </c>
      <c r="FN28" s="62">
        <v>0</v>
      </c>
      <c r="FO28" s="62">
        <v>0</v>
      </c>
      <c r="FP28" s="62">
        <v>0</v>
      </c>
      <c r="FQ28" s="62">
        <v>0</v>
      </c>
      <c r="FR28" s="62">
        <v>0</v>
      </c>
      <c r="FS28" s="62">
        <v>0</v>
      </c>
      <c r="FT28" s="62">
        <v>0</v>
      </c>
      <c r="FU28" s="62">
        <v>0</v>
      </c>
      <c r="FV28" s="62">
        <v>0</v>
      </c>
      <c r="FW28" s="62">
        <v>0</v>
      </c>
      <c r="FX28" s="62">
        <v>0</v>
      </c>
      <c r="FY28" s="62">
        <v>0</v>
      </c>
      <c r="FZ28" s="62">
        <v>0</v>
      </c>
      <c r="GA28" s="62">
        <v>0</v>
      </c>
      <c r="GB28" s="62">
        <v>0</v>
      </c>
      <c r="GC28" s="62">
        <v>0</v>
      </c>
      <c r="GD28" s="62">
        <v>0</v>
      </c>
      <c r="GE28" s="62">
        <v>0</v>
      </c>
      <c r="GF28" s="62">
        <v>0</v>
      </c>
      <c r="GG28" s="62">
        <v>0</v>
      </c>
      <c r="GH28" s="62">
        <v>0</v>
      </c>
      <c r="GI28" s="62">
        <v>0</v>
      </c>
      <c r="GJ28" s="62">
        <v>0</v>
      </c>
      <c r="GK28" s="62">
        <v>0</v>
      </c>
      <c r="GL28" s="62">
        <v>0</v>
      </c>
      <c r="GM28" s="62">
        <v>0</v>
      </c>
      <c r="GN28" s="62">
        <v>0</v>
      </c>
      <c r="GO28" s="62">
        <v>0</v>
      </c>
      <c r="GP28" s="62">
        <v>0</v>
      </c>
      <c r="GQ28" s="62">
        <v>0</v>
      </c>
      <c r="GR28" s="62">
        <v>0</v>
      </c>
      <c r="GS28" s="62">
        <v>0</v>
      </c>
    </row>
    <row r="29" spans="1:201" s="62" customFormat="1" x14ac:dyDescent="0.2">
      <c r="A29" s="77">
        <v>0</v>
      </c>
      <c r="B29" s="64">
        <v>0</v>
      </c>
      <c r="C29" s="64">
        <v>0</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0</v>
      </c>
      <c r="Y29" s="64">
        <v>0</v>
      </c>
      <c r="Z29" s="64">
        <v>0</v>
      </c>
      <c r="AA29" s="64">
        <v>0</v>
      </c>
      <c r="AB29" s="64">
        <v>0</v>
      </c>
      <c r="AC29" s="64">
        <v>0</v>
      </c>
      <c r="AD29" s="64">
        <v>0</v>
      </c>
      <c r="AE29" s="62">
        <v>0</v>
      </c>
      <c r="AF29" s="62">
        <v>0</v>
      </c>
      <c r="AG29" s="62">
        <v>0</v>
      </c>
      <c r="AH29" s="62">
        <v>0</v>
      </c>
      <c r="AI29" s="62">
        <v>0</v>
      </c>
      <c r="AJ29" s="62">
        <v>0</v>
      </c>
      <c r="AK29" s="62">
        <v>0</v>
      </c>
      <c r="AL29" s="62">
        <v>0</v>
      </c>
      <c r="AM29" s="62">
        <v>0</v>
      </c>
      <c r="AN29" s="62">
        <v>0</v>
      </c>
      <c r="AO29" s="62">
        <v>0</v>
      </c>
      <c r="AP29" s="62">
        <v>0</v>
      </c>
      <c r="AQ29" s="62">
        <v>0</v>
      </c>
      <c r="AR29" s="62">
        <v>0</v>
      </c>
      <c r="AS29" s="62">
        <v>0</v>
      </c>
      <c r="AT29" s="62">
        <v>0</v>
      </c>
      <c r="AU29" s="62">
        <v>0</v>
      </c>
      <c r="AV29" s="62">
        <v>0</v>
      </c>
      <c r="AW29" s="62">
        <v>0</v>
      </c>
      <c r="AX29" s="62">
        <v>0</v>
      </c>
      <c r="AY29" s="62">
        <v>0</v>
      </c>
      <c r="AZ29" s="62">
        <v>0</v>
      </c>
      <c r="BA29" s="62">
        <v>0</v>
      </c>
      <c r="BB29" s="62">
        <v>0</v>
      </c>
      <c r="BC29" s="62">
        <v>0</v>
      </c>
      <c r="BD29" s="62">
        <v>0</v>
      </c>
      <c r="BE29" s="62">
        <v>0</v>
      </c>
      <c r="BF29" s="62">
        <v>0</v>
      </c>
      <c r="BG29" s="62">
        <v>0</v>
      </c>
      <c r="BH29" s="62">
        <v>0</v>
      </c>
      <c r="BI29" s="62">
        <v>0</v>
      </c>
      <c r="BJ29" s="62">
        <v>0</v>
      </c>
      <c r="BK29" s="62">
        <v>0</v>
      </c>
      <c r="BL29" s="62">
        <v>0</v>
      </c>
      <c r="BM29" s="62">
        <v>0</v>
      </c>
      <c r="BN29" s="62">
        <v>0</v>
      </c>
      <c r="BO29" s="62">
        <v>0</v>
      </c>
      <c r="BP29" s="62">
        <v>0</v>
      </c>
      <c r="BQ29" s="62">
        <v>0</v>
      </c>
      <c r="BR29" s="62">
        <v>0</v>
      </c>
      <c r="BS29" s="62">
        <v>0</v>
      </c>
      <c r="BT29" s="62">
        <v>0</v>
      </c>
      <c r="BU29" s="62">
        <v>0</v>
      </c>
      <c r="BV29" s="62">
        <v>0</v>
      </c>
      <c r="BW29" s="62">
        <v>0</v>
      </c>
      <c r="BX29" s="62">
        <v>0</v>
      </c>
      <c r="BY29" s="62">
        <v>0</v>
      </c>
      <c r="BZ29" s="62">
        <v>0</v>
      </c>
      <c r="CA29" s="62">
        <v>0</v>
      </c>
      <c r="CB29" s="62">
        <v>0</v>
      </c>
      <c r="CC29" s="62">
        <v>0</v>
      </c>
      <c r="CD29" s="62">
        <v>0</v>
      </c>
      <c r="CE29" s="62">
        <v>0</v>
      </c>
      <c r="CF29" s="62">
        <v>0</v>
      </c>
      <c r="CG29" s="62">
        <v>0</v>
      </c>
      <c r="CH29" s="62">
        <v>0</v>
      </c>
      <c r="CI29" s="62">
        <v>0</v>
      </c>
      <c r="CJ29" s="62">
        <v>0</v>
      </c>
      <c r="CK29" s="62">
        <v>0</v>
      </c>
      <c r="CL29" s="62">
        <v>0</v>
      </c>
      <c r="CM29" s="62">
        <v>0</v>
      </c>
      <c r="CN29" s="62">
        <v>0</v>
      </c>
      <c r="CO29" s="62">
        <v>0</v>
      </c>
      <c r="CP29" s="62">
        <v>0</v>
      </c>
      <c r="CQ29" s="62">
        <v>0</v>
      </c>
      <c r="CR29" s="62">
        <v>0</v>
      </c>
      <c r="CS29" s="62">
        <v>0</v>
      </c>
      <c r="CT29" s="62">
        <v>0</v>
      </c>
      <c r="CU29" s="62">
        <v>0</v>
      </c>
      <c r="CV29" s="62">
        <v>0</v>
      </c>
      <c r="CW29" s="62">
        <v>0</v>
      </c>
      <c r="CX29" s="62">
        <v>0</v>
      </c>
      <c r="CY29" s="62">
        <v>0</v>
      </c>
      <c r="CZ29" s="62">
        <v>0</v>
      </c>
      <c r="DA29" s="62">
        <v>0</v>
      </c>
      <c r="DB29" s="62">
        <v>0</v>
      </c>
      <c r="DC29" s="62">
        <v>0</v>
      </c>
      <c r="DD29" s="62">
        <v>0</v>
      </c>
      <c r="DE29" s="62">
        <v>0</v>
      </c>
      <c r="DF29" s="62">
        <v>0</v>
      </c>
      <c r="DG29" s="62">
        <v>0</v>
      </c>
      <c r="DH29" s="62">
        <v>0</v>
      </c>
      <c r="DI29" s="62">
        <v>0</v>
      </c>
      <c r="DJ29" s="62">
        <v>0</v>
      </c>
      <c r="DK29" s="62">
        <v>0</v>
      </c>
      <c r="DL29" s="62">
        <v>0</v>
      </c>
      <c r="DM29" s="62">
        <v>0</v>
      </c>
      <c r="DN29" s="62">
        <v>0</v>
      </c>
      <c r="DO29" s="62">
        <v>0</v>
      </c>
      <c r="DP29" s="62">
        <v>0</v>
      </c>
      <c r="DQ29" s="62">
        <v>0</v>
      </c>
      <c r="DR29" s="62">
        <v>0</v>
      </c>
      <c r="DS29" s="62">
        <v>0</v>
      </c>
      <c r="DT29" s="62">
        <v>0</v>
      </c>
      <c r="DU29" s="62">
        <v>0</v>
      </c>
      <c r="DV29" s="62">
        <v>0</v>
      </c>
      <c r="DW29" s="62">
        <v>0</v>
      </c>
      <c r="DX29" s="62">
        <v>0</v>
      </c>
      <c r="DY29" s="62">
        <v>0</v>
      </c>
      <c r="DZ29" s="62">
        <v>0</v>
      </c>
      <c r="EA29" s="62">
        <v>0</v>
      </c>
      <c r="EB29" s="62">
        <v>0</v>
      </c>
      <c r="EC29" s="62">
        <v>0</v>
      </c>
      <c r="ED29" s="62">
        <v>0</v>
      </c>
      <c r="EE29" s="62">
        <v>0</v>
      </c>
      <c r="EF29" s="62">
        <v>0</v>
      </c>
      <c r="EG29" s="62">
        <v>0</v>
      </c>
      <c r="EH29" s="62">
        <v>0</v>
      </c>
      <c r="EI29" s="62">
        <v>0</v>
      </c>
      <c r="EJ29" s="62">
        <v>0</v>
      </c>
      <c r="EK29" s="62">
        <v>0</v>
      </c>
      <c r="EL29" s="62">
        <v>0</v>
      </c>
      <c r="EM29" s="62">
        <v>0</v>
      </c>
      <c r="EN29" s="62">
        <v>0</v>
      </c>
      <c r="EO29" s="62">
        <v>0</v>
      </c>
      <c r="EP29" s="62">
        <v>0</v>
      </c>
      <c r="EQ29" s="62">
        <v>0</v>
      </c>
      <c r="ER29" s="62">
        <v>0</v>
      </c>
      <c r="ES29" s="62">
        <v>0</v>
      </c>
      <c r="ET29" s="62">
        <v>0</v>
      </c>
      <c r="EU29" s="62">
        <v>0</v>
      </c>
      <c r="EV29" s="62">
        <v>0</v>
      </c>
      <c r="EW29" s="62">
        <v>0</v>
      </c>
      <c r="EX29" s="62">
        <v>0</v>
      </c>
      <c r="EY29" s="62">
        <v>0</v>
      </c>
      <c r="EZ29" s="62">
        <v>0</v>
      </c>
      <c r="FA29" s="62">
        <v>0</v>
      </c>
      <c r="FB29" s="62">
        <v>0</v>
      </c>
      <c r="FC29" s="62">
        <v>0</v>
      </c>
      <c r="FD29" s="62">
        <v>0</v>
      </c>
      <c r="FE29" s="62">
        <v>0</v>
      </c>
      <c r="FF29" s="62">
        <v>0</v>
      </c>
      <c r="FG29" s="62">
        <v>0</v>
      </c>
      <c r="FH29" s="62">
        <v>0</v>
      </c>
      <c r="FI29" s="62">
        <v>0</v>
      </c>
      <c r="FJ29" s="62">
        <v>0</v>
      </c>
      <c r="FK29" s="62">
        <v>0</v>
      </c>
      <c r="FL29" s="62">
        <v>0</v>
      </c>
      <c r="FM29" s="62">
        <v>0</v>
      </c>
      <c r="FN29" s="62">
        <v>0</v>
      </c>
      <c r="FO29" s="62">
        <v>0</v>
      </c>
      <c r="FP29" s="62">
        <v>0</v>
      </c>
      <c r="FQ29" s="62">
        <v>0</v>
      </c>
      <c r="FR29" s="62">
        <v>0</v>
      </c>
      <c r="FS29" s="62">
        <v>0</v>
      </c>
      <c r="FT29" s="62">
        <v>0</v>
      </c>
      <c r="FU29" s="62">
        <v>0</v>
      </c>
      <c r="FV29" s="62">
        <v>0</v>
      </c>
      <c r="FW29" s="62">
        <v>0</v>
      </c>
      <c r="FX29" s="62">
        <v>0</v>
      </c>
      <c r="FY29" s="62">
        <v>0</v>
      </c>
      <c r="FZ29" s="62">
        <v>0</v>
      </c>
      <c r="GA29" s="62">
        <v>0</v>
      </c>
      <c r="GB29" s="62">
        <v>0</v>
      </c>
      <c r="GC29" s="62">
        <v>0</v>
      </c>
      <c r="GD29" s="62">
        <v>0</v>
      </c>
      <c r="GE29" s="62">
        <v>0</v>
      </c>
      <c r="GF29" s="62">
        <v>0</v>
      </c>
      <c r="GG29" s="62">
        <v>0</v>
      </c>
      <c r="GH29" s="62">
        <v>0</v>
      </c>
      <c r="GI29" s="62">
        <v>0</v>
      </c>
      <c r="GJ29" s="62">
        <v>0</v>
      </c>
      <c r="GK29" s="62">
        <v>0</v>
      </c>
      <c r="GL29" s="62">
        <v>0</v>
      </c>
      <c r="GM29" s="62">
        <v>0</v>
      </c>
      <c r="GN29" s="62">
        <v>0</v>
      </c>
      <c r="GO29" s="62">
        <v>0</v>
      </c>
      <c r="GP29" s="62">
        <v>0</v>
      </c>
      <c r="GQ29" s="62">
        <v>0</v>
      </c>
      <c r="GR29" s="62">
        <v>0</v>
      </c>
      <c r="GS29" s="62">
        <v>0</v>
      </c>
    </row>
    <row r="30" spans="1:201" s="62" customFormat="1" x14ac:dyDescent="0.2">
      <c r="A30" s="77">
        <v>0</v>
      </c>
      <c r="B30" s="64">
        <v>0</v>
      </c>
      <c r="C30" s="64">
        <v>0</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2">
        <v>0</v>
      </c>
      <c r="AF30" s="62">
        <v>0</v>
      </c>
      <c r="AG30" s="62">
        <v>0</v>
      </c>
      <c r="AH30" s="62">
        <v>0</v>
      </c>
      <c r="AI30" s="62">
        <v>0</v>
      </c>
      <c r="AJ30" s="62">
        <v>0</v>
      </c>
      <c r="AK30" s="62">
        <v>0</v>
      </c>
      <c r="AL30" s="62">
        <v>0</v>
      </c>
      <c r="AM30" s="62">
        <v>0</v>
      </c>
      <c r="AN30" s="62">
        <v>0</v>
      </c>
      <c r="AO30" s="62">
        <v>0</v>
      </c>
      <c r="AP30" s="62">
        <v>0</v>
      </c>
      <c r="AQ30" s="62">
        <v>0</v>
      </c>
      <c r="AR30" s="62">
        <v>0</v>
      </c>
      <c r="AS30" s="62">
        <v>0</v>
      </c>
      <c r="AT30" s="62">
        <v>0</v>
      </c>
      <c r="AU30" s="62">
        <v>0</v>
      </c>
      <c r="AV30" s="62">
        <v>0</v>
      </c>
      <c r="AW30" s="62">
        <v>0</v>
      </c>
      <c r="AX30" s="62">
        <v>0</v>
      </c>
      <c r="AY30" s="62">
        <v>0</v>
      </c>
      <c r="AZ30" s="62">
        <v>0</v>
      </c>
      <c r="BA30" s="62">
        <v>0</v>
      </c>
      <c r="BB30" s="62">
        <v>0</v>
      </c>
      <c r="BC30" s="62">
        <v>0</v>
      </c>
      <c r="BD30" s="62">
        <v>0</v>
      </c>
      <c r="BE30" s="62">
        <v>0</v>
      </c>
      <c r="BF30" s="62">
        <v>0</v>
      </c>
      <c r="BG30" s="62">
        <v>0</v>
      </c>
      <c r="BH30" s="62">
        <v>0</v>
      </c>
      <c r="BI30" s="62">
        <v>0</v>
      </c>
      <c r="BJ30" s="62">
        <v>0</v>
      </c>
      <c r="BK30" s="62">
        <v>0</v>
      </c>
      <c r="BL30" s="62">
        <v>0</v>
      </c>
      <c r="BM30" s="62">
        <v>0</v>
      </c>
      <c r="BN30" s="62">
        <v>0</v>
      </c>
      <c r="BO30" s="62">
        <v>0</v>
      </c>
      <c r="BP30" s="62">
        <v>0</v>
      </c>
      <c r="BQ30" s="62">
        <v>0</v>
      </c>
      <c r="BR30" s="62">
        <v>0</v>
      </c>
      <c r="BS30" s="62">
        <v>0</v>
      </c>
      <c r="BT30" s="62">
        <v>0</v>
      </c>
      <c r="BU30" s="62">
        <v>0</v>
      </c>
      <c r="BV30" s="62">
        <v>0</v>
      </c>
      <c r="BW30" s="62">
        <v>0</v>
      </c>
      <c r="BX30" s="62">
        <v>0</v>
      </c>
      <c r="BY30" s="62">
        <v>0</v>
      </c>
      <c r="BZ30" s="62">
        <v>0</v>
      </c>
      <c r="CA30" s="62">
        <v>0</v>
      </c>
      <c r="CB30" s="62">
        <v>0</v>
      </c>
      <c r="CC30" s="62">
        <v>0</v>
      </c>
      <c r="CD30" s="62">
        <v>0</v>
      </c>
      <c r="CE30" s="62">
        <v>0</v>
      </c>
      <c r="CF30" s="62">
        <v>0</v>
      </c>
      <c r="CG30" s="62">
        <v>0</v>
      </c>
      <c r="CH30" s="62">
        <v>0</v>
      </c>
      <c r="CI30" s="62">
        <v>0</v>
      </c>
      <c r="CJ30" s="62">
        <v>0</v>
      </c>
      <c r="CK30" s="62">
        <v>0</v>
      </c>
      <c r="CL30" s="62">
        <v>0</v>
      </c>
      <c r="CM30" s="62">
        <v>0</v>
      </c>
      <c r="CN30" s="62">
        <v>0</v>
      </c>
      <c r="CO30" s="62">
        <v>0</v>
      </c>
      <c r="CP30" s="62">
        <v>0</v>
      </c>
      <c r="CQ30" s="62">
        <v>0</v>
      </c>
      <c r="CR30" s="62">
        <v>0</v>
      </c>
      <c r="CS30" s="62">
        <v>0</v>
      </c>
      <c r="CT30" s="62">
        <v>0</v>
      </c>
      <c r="CU30" s="62">
        <v>0</v>
      </c>
      <c r="CV30" s="62">
        <v>0</v>
      </c>
      <c r="CW30" s="62">
        <v>0</v>
      </c>
      <c r="CX30" s="62">
        <v>0</v>
      </c>
      <c r="CY30" s="62">
        <v>0</v>
      </c>
      <c r="CZ30" s="62">
        <v>0</v>
      </c>
      <c r="DA30" s="62">
        <v>0</v>
      </c>
      <c r="DB30" s="62">
        <v>0</v>
      </c>
      <c r="DC30" s="62">
        <v>0</v>
      </c>
      <c r="DD30" s="62">
        <v>0</v>
      </c>
      <c r="DE30" s="62">
        <v>0</v>
      </c>
      <c r="DF30" s="62">
        <v>0</v>
      </c>
      <c r="DG30" s="62">
        <v>0</v>
      </c>
      <c r="DH30" s="62">
        <v>0</v>
      </c>
      <c r="DI30" s="62">
        <v>0</v>
      </c>
      <c r="DJ30" s="62">
        <v>0</v>
      </c>
      <c r="DK30" s="62">
        <v>0</v>
      </c>
      <c r="DL30" s="62">
        <v>0</v>
      </c>
      <c r="DM30" s="62">
        <v>0</v>
      </c>
      <c r="DN30" s="62">
        <v>0</v>
      </c>
      <c r="DO30" s="62">
        <v>0</v>
      </c>
      <c r="DP30" s="62">
        <v>0</v>
      </c>
      <c r="DQ30" s="62">
        <v>0</v>
      </c>
      <c r="DR30" s="62">
        <v>0</v>
      </c>
      <c r="DS30" s="62">
        <v>0</v>
      </c>
      <c r="DT30" s="62">
        <v>0</v>
      </c>
      <c r="DU30" s="62">
        <v>0</v>
      </c>
      <c r="DV30" s="62">
        <v>0</v>
      </c>
      <c r="DW30" s="62">
        <v>0</v>
      </c>
      <c r="DX30" s="62">
        <v>0</v>
      </c>
      <c r="DY30" s="62">
        <v>0</v>
      </c>
      <c r="DZ30" s="62">
        <v>0</v>
      </c>
      <c r="EA30" s="62">
        <v>0</v>
      </c>
      <c r="EB30" s="62">
        <v>0</v>
      </c>
      <c r="EC30" s="62">
        <v>0</v>
      </c>
      <c r="ED30" s="62">
        <v>0</v>
      </c>
      <c r="EE30" s="62">
        <v>0</v>
      </c>
      <c r="EF30" s="62">
        <v>0</v>
      </c>
      <c r="EG30" s="62">
        <v>0</v>
      </c>
      <c r="EH30" s="62">
        <v>0</v>
      </c>
      <c r="EI30" s="62">
        <v>0</v>
      </c>
      <c r="EJ30" s="62">
        <v>0</v>
      </c>
      <c r="EK30" s="62">
        <v>0</v>
      </c>
      <c r="EL30" s="62">
        <v>0</v>
      </c>
      <c r="EM30" s="62">
        <v>0</v>
      </c>
      <c r="EN30" s="62">
        <v>0</v>
      </c>
      <c r="EO30" s="62">
        <v>0</v>
      </c>
      <c r="EP30" s="62">
        <v>0</v>
      </c>
      <c r="EQ30" s="62">
        <v>0</v>
      </c>
      <c r="ER30" s="62">
        <v>0</v>
      </c>
      <c r="ES30" s="62">
        <v>0</v>
      </c>
      <c r="ET30" s="62">
        <v>0</v>
      </c>
      <c r="EU30" s="62">
        <v>0</v>
      </c>
      <c r="EV30" s="62">
        <v>0</v>
      </c>
      <c r="EW30" s="62">
        <v>0</v>
      </c>
      <c r="EX30" s="62">
        <v>0</v>
      </c>
      <c r="EY30" s="62">
        <v>0</v>
      </c>
      <c r="EZ30" s="62">
        <v>0</v>
      </c>
      <c r="FA30" s="62">
        <v>0</v>
      </c>
      <c r="FB30" s="62">
        <v>0</v>
      </c>
      <c r="FC30" s="62">
        <v>0</v>
      </c>
      <c r="FD30" s="62">
        <v>0</v>
      </c>
      <c r="FE30" s="62">
        <v>0</v>
      </c>
      <c r="FF30" s="62">
        <v>0</v>
      </c>
      <c r="FG30" s="62">
        <v>0</v>
      </c>
      <c r="FH30" s="62">
        <v>0</v>
      </c>
      <c r="FI30" s="62">
        <v>0</v>
      </c>
      <c r="FJ30" s="62">
        <v>0</v>
      </c>
      <c r="FK30" s="62">
        <v>0</v>
      </c>
      <c r="FL30" s="62">
        <v>0</v>
      </c>
      <c r="FM30" s="62">
        <v>0</v>
      </c>
      <c r="FN30" s="62">
        <v>0</v>
      </c>
      <c r="FO30" s="62">
        <v>0</v>
      </c>
      <c r="FP30" s="62">
        <v>0</v>
      </c>
      <c r="FQ30" s="62">
        <v>0</v>
      </c>
      <c r="FR30" s="62">
        <v>0</v>
      </c>
      <c r="FS30" s="62">
        <v>0</v>
      </c>
      <c r="FT30" s="62">
        <v>0</v>
      </c>
      <c r="FU30" s="62">
        <v>0</v>
      </c>
      <c r="FV30" s="62">
        <v>0</v>
      </c>
      <c r="FW30" s="62">
        <v>0</v>
      </c>
      <c r="FX30" s="62">
        <v>0</v>
      </c>
      <c r="FY30" s="62">
        <v>0</v>
      </c>
      <c r="FZ30" s="62">
        <v>0</v>
      </c>
      <c r="GA30" s="62">
        <v>0</v>
      </c>
      <c r="GB30" s="62">
        <v>0</v>
      </c>
      <c r="GC30" s="62">
        <v>0</v>
      </c>
      <c r="GD30" s="62">
        <v>0</v>
      </c>
      <c r="GE30" s="62">
        <v>0</v>
      </c>
      <c r="GF30" s="62">
        <v>0</v>
      </c>
      <c r="GG30" s="62">
        <v>0</v>
      </c>
      <c r="GH30" s="62">
        <v>0</v>
      </c>
      <c r="GI30" s="62">
        <v>0</v>
      </c>
      <c r="GJ30" s="62">
        <v>0</v>
      </c>
      <c r="GK30" s="62">
        <v>0</v>
      </c>
      <c r="GL30" s="62">
        <v>0</v>
      </c>
      <c r="GM30" s="62">
        <v>0</v>
      </c>
      <c r="GN30" s="62">
        <v>0</v>
      </c>
      <c r="GO30" s="62">
        <v>0</v>
      </c>
      <c r="GP30" s="62">
        <v>0</v>
      </c>
      <c r="GQ30" s="62">
        <v>0</v>
      </c>
      <c r="GR30" s="62">
        <v>0</v>
      </c>
      <c r="GS30" s="62">
        <v>0</v>
      </c>
    </row>
    <row r="31" spans="1:201" s="62" customFormat="1" x14ac:dyDescent="0.2">
      <c r="A31" s="77">
        <v>0</v>
      </c>
      <c r="B31" s="64">
        <v>0</v>
      </c>
      <c r="C31" s="64">
        <v>0</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2">
        <v>0</v>
      </c>
      <c r="AF31" s="62">
        <v>0</v>
      </c>
      <c r="AG31" s="62">
        <v>0</v>
      </c>
      <c r="AH31" s="62">
        <v>0</v>
      </c>
      <c r="AI31" s="62">
        <v>0</v>
      </c>
      <c r="AJ31" s="62">
        <v>0</v>
      </c>
      <c r="AK31" s="62">
        <v>0</v>
      </c>
      <c r="AL31" s="62">
        <v>0</v>
      </c>
      <c r="AM31" s="62">
        <v>0</v>
      </c>
      <c r="AN31" s="62">
        <v>0</v>
      </c>
      <c r="AO31" s="62">
        <v>0</v>
      </c>
      <c r="AP31" s="62">
        <v>0</v>
      </c>
      <c r="AQ31" s="62">
        <v>0</v>
      </c>
      <c r="AR31" s="62">
        <v>0</v>
      </c>
      <c r="AS31" s="62">
        <v>0</v>
      </c>
      <c r="AT31" s="62">
        <v>0</v>
      </c>
      <c r="AU31" s="62">
        <v>0</v>
      </c>
      <c r="AV31" s="62">
        <v>0</v>
      </c>
      <c r="AW31" s="62">
        <v>0</v>
      </c>
      <c r="AX31" s="62">
        <v>0</v>
      </c>
      <c r="AY31" s="62">
        <v>0</v>
      </c>
      <c r="AZ31" s="62">
        <v>0</v>
      </c>
      <c r="BA31" s="62">
        <v>0</v>
      </c>
      <c r="BB31" s="62">
        <v>0</v>
      </c>
      <c r="BC31" s="62">
        <v>0</v>
      </c>
      <c r="BD31" s="62">
        <v>0</v>
      </c>
      <c r="BE31" s="62">
        <v>0</v>
      </c>
      <c r="BF31" s="62">
        <v>0</v>
      </c>
      <c r="BG31" s="62">
        <v>0</v>
      </c>
      <c r="BH31" s="62">
        <v>0</v>
      </c>
      <c r="BI31" s="62">
        <v>0</v>
      </c>
      <c r="BJ31" s="62">
        <v>0</v>
      </c>
      <c r="BK31" s="62">
        <v>0</v>
      </c>
      <c r="BL31" s="62">
        <v>0</v>
      </c>
      <c r="BM31" s="62">
        <v>0</v>
      </c>
      <c r="BN31" s="62">
        <v>0</v>
      </c>
      <c r="BO31" s="62">
        <v>0</v>
      </c>
      <c r="BP31" s="62">
        <v>0</v>
      </c>
      <c r="BQ31" s="62">
        <v>0</v>
      </c>
      <c r="BR31" s="62">
        <v>0</v>
      </c>
      <c r="BS31" s="62">
        <v>0</v>
      </c>
      <c r="BT31" s="62">
        <v>0</v>
      </c>
      <c r="BU31" s="62">
        <v>0</v>
      </c>
      <c r="BV31" s="62">
        <v>0</v>
      </c>
      <c r="BW31" s="62">
        <v>0</v>
      </c>
      <c r="BX31" s="62">
        <v>0</v>
      </c>
      <c r="BY31" s="62">
        <v>0</v>
      </c>
      <c r="BZ31" s="62">
        <v>0</v>
      </c>
      <c r="CA31" s="62">
        <v>0</v>
      </c>
      <c r="CB31" s="62">
        <v>0</v>
      </c>
      <c r="CC31" s="62">
        <v>0</v>
      </c>
      <c r="CD31" s="62">
        <v>0</v>
      </c>
      <c r="CE31" s="62">
        <v>0</v>
      </c>
      <c r="CF31" s="62">
        <v>0</v>
      </c>
      <c r="CG31" s="62">
        <v>0</v>
      </c>
      <c r="CH31" s="62">
        <v>0</v>
      </c>
      <c r="CI31" s="62">
        <v>0</v>
      </c>
      <c r="CJ31" s="62">
        <v>0</v>
      </c>
      <c r="CK31" s="62">
        <v>0</v>
      </c>
      <c r="CL31" s="62">
        <v>0</v>
      </c>
      <c r="CM31" s="62">
        <v>0</v>
      </c>
      <c r="CN31" s="62">
        <v>0</v>
      </c>
      <c r="CO31" s="62">
        <v>0</v>
      </c>
      <c r="CP31" s="62">
        <v>0</v>
      </c>
      <c r="CQ31" s="62">
        <v>0</v>
      </c>
      <c r="CR31" s="62">
        <v>0</v>
      </c>
      <c r="CS31" s="62">
        <v>0</v>
      </c>
      <c r="CT31" s="62">
        <v>0</v>
      </c>
      <c r="CU31" s="62">
        <v>0</v>
      </c>
      <c r="CV31" s="62">
        <v>0</v>
      </c>
      <c r="CW31" s="62">
        <v>0</v>
      </c>
      <c r="CX31" s="62">
        <v>0</v>
      </c>
      <c r="CY31" s="62">
        <v>0</v>
      </c>
      <c r="CZ31" s="62">
        <v>0</v>
      </c>
      <c r="DA31" s="62">
        <v>0</v>
      </c>
      <c r="DB31" s="62">
        <v>0</v>
      </c>
      <c r="DC31" s="62">
        <v>0</v>
      </c>
      <c r="DD31" s="62">
        <v>0</v>
      </c>
      <c r="DE31" s="62">
        <v>0</v>
      </c>
      <c r="DF31" s="62">
        <v>0</v>
      </c>
      <c r="DG31" s="62">
        <v>0</v>
      </c>
      <c r="DH31" s="62">
        <v>0</v>
      </c>
      <c r="DI31" s="62">
        <v>0</v>
      </c>
      <c r="DJ31" s="62">
        <v>0</v>
      </c>
      <c r="DK31" s="62">
        <v>0</v>
      </c>
      <c r="DL31" s="62">
        <v>0</v>
      </c>
      <c r="DM31" s="62">
        <v>0</v>
      </c>
      <c r="DN31" s="62">
        <v>0</v>
      </c>
      <c r="DO31" s="62">
        <v>0</v>
      </c>
      <c r="DP31" s="62">
        <v>0</v>
      </c>
      <c r="DQ31" s="62">
        <v>0</v>
      </c>
      <c r="DR31" s="62">
        <v>0</v>
      </c>
      <c r="DS31" s="62">
        <v>0</v>
      </c>
      <c r="DT31" s="62">
        <v>0</v>
      </c>
      <c r="DU31" s="62">
        <v>0</v>
      </c>
      <c r="DV31" s="62">
        <v>0</v>
      </c>
      <c r="DW31" s="62">
        <v>0</v>
      </c>
      <c r="DX31" s="62">
        <v>0</v>
      </c>
      <c r="DY31" s="62">
        <v>0</v>
      </c>
      <c r="DZ31" s="62">
        <v>0</v>
      </c>
      <c r="EA31" s="62">
        <v>0</v>
      </c>
      <c r="EB31" s="62">
        <v>0</v>
      </c>
      <c r="EC31" s="62">
        <v>0</v>
      </c>
      <c r="ED31" s="62">
        <v>0</v>
      </c>
      <c r="EE31" s="62">
        <v>0</v>
      </c>
      <c r="EF31" s="62">
        <v>0</v>
      </c>
      <c r="EG31" s="62">
        <v>0</v>
      </c>
      <c r="EH31" s="62">
        <v>0</v>
      </c>
      <c r="EI31" s="62">
        <v>0</v>
      </c>
      <c r="EJ31" s="62">
        <v>0</v>
      </c>
      <c r="EK31" s="62">
        <v>0</v>
      </c>
      <c r="EL31" s="62">
        <v>0</v>
      </c>
      <c r="EM31" s="62">
        <v>0</v>
      </c>
      <c r="EN31" s="62">
        <v>0</v>
      </c>
      <c r="EO31" s="62">
        <v>0</v>
      </c>
      <c r="EP31" s="62">
        <v>0</v>
      </c>
      <c r="EQ31" s="62">
        <v>0</v>
      </c>
      <c r="ER31" s="62">
        <v>0</v>
      </c>
      <c r="ES31" s="62">
        <v>0</v>
      </c>
      <c r="ET31" s="62">
        <v>0</v>
      </c>
      <c r="EU31" s="62">
        <v>0</v>
      </c>
      <c r="EV31" s="62">
        <v>0</v>
      </c>
      <c r="EW31" s="62">
        <v>0</v>
      </c>
      <c r="EX31" s="62">
        <v>0</v>
      </c>
      <c r="EY31" s="62">
        <v>0</v>
      </c>
      <c r="EZ31" s="62">
        <v>0</v>
      </c>
      <c r="FA31" s="62">
        <v>0</v>
      </c>
      <c r="FB31" s="62">
        <v>0</v>
      </c>
      <c r="FC31" s="62">
        <v>0</v>
      </c>
      <c r="FD31" s="62">
        <v>0</v>
      </c>
      <c r="FE31" s="62">
        <v>0</v>
      </c>
      <c r="FF31" s="62">
        <v>0</v>
      </c>
      <c r="FG31" s="62">
        <v>0</v>
      </c>
      <c r="FH31" s="62">
        <v>0</v>
      </c>
      <c r="FI31" s="62">
        <v>0</v>
      </c>
      <c r="FJ31" s="62">
        <v>0</v>
      </c>
      <c r="FK31" s="62">
        <v>0</v>
      </c>
      <c r="FL31" s="62">
        <v>0</v>
      </c>
      <c r="FM31" s="62">
        <v>0</v>
      </c>
      <c r="FN31" s="62">
        <v>0</v>
      </c>
      <c r="FO31" s="62">
        <v>0</v>
      </c>
      <c r="FP31" s="62">
        <v>0</v>
      </c>
      <c r="FQ31" s="62">
        <v>0</v>
      </c>
      <c r="FR31" s="62">
        <v>0</v>
      </c>
      <c r="FS31" s="62">
        <v>0</v>
      </c>
      <c r="FT31" s="62">
        <v>0</v>
      </c>
      <c r="FU31" s="62">
        <v>0</v>
      </c>
      <c r="FV31" s="62">
        <v>0</v>
      </c>
      <c r="FW31" s="62">
        <v>0</v>
      </c>
      <c r="FX31" s="62">
        <v>0</v>
      </c>
      <c r="FY31" s="62">
        <v>0</v>
      </c>
      <c r="FZ31" s="62">
        <v>0</v>
      </c>
      <c r="GA31" s="62">
        <v>0</v>
      </c>
      <c r="GB31" s="62">
        <v>0</v>
      </c>
      <c r="GC31" s="62">
        <v>0</v>
      </c>
      <c r="GD31" s="62">
        <v>0</v>
      </c>
      <c r="GE31" s="62">
        <v>0</v>
      </c>
      <c r="GF31" s="62">
        <v>0</v>
      </c>
      <c r="GG31" s="62">
        <v>0</v>
      </c>
      <c r="GH31" s="62">
        <v>0</v>
      </c>
      <c r="GI31" s="62">
        <v>0</v>
      </c>
      <c r="GJ31" s="62">
        <v>0</v>
      </c>
      <c r="GK31" s="62">
        <v>0</v>
      </c>
      <c r="GL31" s="62">
        <v>0</v>
      </c>
      <c r="GM31" s="62">
        <v>0</v>
      </c>
      <c r="GN31" s="62">
        <v>0</v>
      </c>
      <c r="GO31" s="62">
        <v>0</v>
      </c>
      <c r="GP31" s="62">
        <v>0</v>
      </c>
      <c r="GQ31" s="62">
        <v>0</v>
      </c>
      <c r="GR31" s="62">
        <v>0</v>
      </c>
      <c r="GS31" s="62">
        <v>0</v>
      </c>
    </row>
    <row r="32" spans="1:201" s="62" customFormat="1" x14ac:dyDescent="0.2">
      <c r="A32" s="77">
        <v>0</v>
      </c>
      <c r="B32" s="64">
        <v>0</v>
      </c>
      <c r="C32" s="64">
        <v>0</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0</v>
      </c>
      <c r="U32" s="64">
        <v>0</v>
      </c>
      <c r="V32" s="64">
        <v>0</v>
      </c>
      <c r="W32" s="64">
        <v>0</v>
      </c>
      <c r="X32" s="64">
        <v>0</v>
      </c>
      <c r="Y32" s="64">
        <v>0</v>
      </c>
      <c r="Z32" s="64">
        <v>0</v>
      </c>
      <c r="AA32" s="64">
        <v>0</v>
      </c>
      <c r="AB32" s="64">
        <v>0</v>
      </c>
      <c r="AC32" s="64">
        <v>0</v>
      </c>
      <c r="AD32" s="64">
        <v>0</v>
      </c>
      <c r="AE32" s="62">
        <v>0</v>
      </c>
      <c r="AF32" s="62">
        <v>0</v>
      </c>
      <c r="AG32" s="62">
        <v>0</v>
      </c>
      <c r="AH32" s="62">
        <v>0</v>
      </c>
      <c r="AI32" s="62">
        <v>0</v>
      </c>
      <c r="AJ32" s="62">
        <v>0</v>
      </c>
      <c r="AK32" s="62">
        <v>0</v>
      </c>
      <c r="AL32" s="62">
        <v>0</v>
      </c>
      <c r="AM32" s="62">
        <v>0</v>
      </c>
      <c r="AN32" s="62">
        <v>0</v>
      </c>
      <c r="AO32" s="62">
        <v>0</v>
      </c>
      <c r="AP32" s="62">
        <v>0</v>
      </c>
      <c r="AQ32" s="62">
        <v>0</v>
      </c>
      <c r="AR32" s="62">
        <v>0</v>
      </c>
      <c r="AS32" s="62">
        <v>0</v>
      </c>
      <c r="AT32" s="62">
        <v>0</v>
      </c>
      <c r="AU32" s="62">
        <v>0</v>
      </c>
      <c r="AV32" s="62">
        <v>0</v>
      </c>
      <c r="AW32" s="62">
        <v>0</v>
      </c>
      <c r="AX32" s="62">
        <v>0</v>
      </c>
      <c r="AY32" s="62">
        <v>0</v>
      </c>
      <c r="AZ32" s="62">
        <v>0</v>
      </c>
      <c r="BA32" s="62">
        <v>0</v>
      </c>
      <c r="BB32" s="62">
        <v>0</v>
      </c>
      <c r="BC32" s="62">
        <v>0</v>
      </c>
      <c r="BD32" s="62">
        <v>0</v>
      </c>
      <c r="BE32" s="62">
        <v>0</v>
      </c>
      <c r="BF32" s="62">
        <v>0</v>
      </c>
      <c r="BG32" s="62">
        <v>0</v>
      </c>
      <c r="BH32" s="62">
        <v>0</v>
      </c>
      <c r="BI32" s="62">
        <v>0</v>
      </c>
      <c r="BJ32" s="62">
        <v>0</v>
      </c>
      <c r="BK32" s="62">
        <v>0</v>
      </c>
      <c r="BL32" s="62">
        <v>0</v>
      </c>
      <c r="BM32" s="62">
        <v>0</v>
      </c>
      <c r="BN32" s="62">
        <v>0</v>
      </c>
      <c r="BO32" s="62">
        <v>0</v>
      </c>
      <c r="BP32" s="62">
        <v>0</v>
      </c>
      <c r="BQ32" s="62">
        <v>0</v>
      </c>
      <c r="BR32" s="62">
        <v>0</v>
      </c>
      <c r="BS32" s="62">
        <v>0</v>
      </c>
      <c r="BT32" s="62">
        <v>0</v>
      </c>
      <c r="BU32" s="62">
        <v>0</v>
      </c>
      <c r="BV32" s="62">
        <v>0</v>
      </c>
      <c r="BW32" s="62">
        <v>0</v>
      </c>
      <c r="BX32" s="62">
        <v>0</v>
      </c>
      <c r="BY32" s="62">
        <v>0</v>
      </c>
      <c r="BZ32" s="62">
        <v>0</v>
      </c>
      <c r="CA32" s="62">
        <v>0</v>
      </c>
      <c r="CB32" s="62">
        <v>0</v>
      </c>
      <c r="CC32" s="62">
        <v>0</v>
      </c>
      <c r="CD32" s="62">
        <v>0</v>
      </c>
      <c r="CE32" s="62">
        <v>0</v>
      </c>
      <c r="CF32" s="62">
        <v>0</v>
      </c>
      <c r="CG32" s="62">
        <v>0</v>
      </c>
      <c r="CH32" s="62">
        <v>0</v>
      </c>
      <c r="CI32" s="62">
        <v>0</v>
      </c>
      <c r="CJ32" s="62">
        <v>0</v>
      </c>
      <c r="CK32" s="62">
        <v>0</v>
      </c>
      <c r="CL32" s="62">
        <v>0</v>
      </c>
      <c r="CM32" s="62">
        <v>0</v>
      </c>
      <c r="CN32" s="62">
        <v>0</v>
      </c>
      <c r="CO32" s="62">
        <v>0</v>
      </c>
      <c r="CP32" s="62">
        <v>0</v>
      </c>
      <c r="CQ32" s="62">
        <v>0</v>
      </c>
      <c r="CR32" s="62">
        <v>0</v>
      </c>
      <c r="CS32" s="62">
        <v>0</v>
      </c>
      <c r="CT32" s="62">
        <v>0</v>
      </c>
      <c r="CU32" s="62">
        <v>0</v>
      </c>
      <c r="CV32" s="62">
        <v>0</v>
      </c>
      <c r="CW32" s="62">
        <v>0</v>
      </c>
      <c r="CX32" s="62">
        <v>0</v>
      </c>
      <c r="CY32" s="62">
        <v>0</v>
      </c>
      <c r="CZ32" s="62">
        <v>0</v>
      </c>
      <c r="DA32" s="62">
        <v>0</v>
      </c>
      <c r="DB32" s="62">
        <v>0</v>
      </c>
      <c r="DC32" s="62">
        <v>0</v>
      </c>
      <c r="DD32" s="62">
        <v>0</v>
      </c>
      <c r="DE32" s="62">
        <v>0</v>
      </c>
      <c r="DF32" s="62">
        <v>0</v>
      </c>
      <c r="DG32" s="62">
        <v>0</v>
      </c>
      <c r="DH32" s="62">
        <v>0</v>
      </c>
      <c r="DI32" s="62">
        <v>0</v>
      </c>
      <c r="DJ32" s="62">
        <v>0</v>
      </c>
      <c r="DK32" s="62">
        <v>0</v>
      </c>
      <c r="DL32" s="62">
        <v>0</v>
      </c>
      <c r="DM32" s="62">
        <v>0</v>
      </c>
      <c r="DN32" s="62">
        <v>0</v>
      </c>
      <c r="DO32" s="62">
        <v>0</v>
      </c>
      <c r="DP32" s="62">
        <v>0</v>
      </c>
      <c r="DQ32" s="62">
        <v>0</v>
      </c>
      <c r="DR32" s="62">
        <v>0</v>
      </c>
      <c r="DS32" s="62">
        <v>0</v>
      </c>
      <c r="DT32" s="62">
        <v>0</v>
      </c>
      <c r="DU32" s="62">
        <v>0</v>
      </c>
      <c r="DV32" s="62">
        <v>0</v>
      </c>
      <c r="DW32" s="62">
        <v>0</v>
      </c>
      <c r="DX32" s="62">
        <v>0</v>
      </c>
      <c r="DY32" s="62">
        <v>0</v>
      </c>
      <c r="DZ32" s="62">
        <v>0</v>
      </c>
      <c r="EA32" s="62">
        <v>0</v>
      </c>
      <c r="EB32" s="62">
        <v>0</v>
      </c>
      <c r="EC32" s="62">
        <v>0</v>
      </c>
      <c r="ED32" s="62">
        <v>0</v>
      </c>
      <c r="EE32" s="62">
        <v>0</v>
      </c>
      <c r="EF32" s="62">
        <v>0</v>
      </c>
      <c r="EG32" s="62">
        <v>0</v>
      </c>
      <c r="EH32" s="62">
        <v>0</v>
      </c>
      <c r="EI32" s="62">
        <v>0</v>
      </c>
      <c r="EJ32" s="62">
        <v>0</v>
      </c>
      <c r="EK32" s="62">
        <v>0</v>
      </c>
      <c r="EL32" s="62">
        <v>0</v>
      </c>
      <c r="EM32" s="62">
        <v>0</v>
      </c>
      <c r="EN32" s="62">
        <v>0</v>
      </c>
      <c r="EO32" s="62">
        <v>0</v>
      </c>
      <c r="EP32" s="62">
        <v>0</v>
      </c>
      <c r="EQ32" s="62">
        <v>0</v>
      </c>
      <c r="ER32" s="62">
        <v>0</v>
      </c>
      <c r="ES32" s="62">
        <v>0</v>
      </c>
      <c r="ET32" s="62">
        <v>0</v>
      </c>
      <c r="EU32" s="62">
        <v>0</v>
      </c>
      <c r="EV32" s="62">
        <v>0</v>
      </c>
      <c r="EW32" s="62">
        <v>0</v>
      </c>
      <c r="EX32" s="62">
        <v>0</v>
      </c>
      <c r="EY32" s="62">
        <v>0</v>
      </c>
      <c r="EZ32" s="62">
        <v>0</v>
      </c>
      <c r="FA32" s="62">
        <v>0</v>
      </c>
      <c r="FB32" s="62">
        <v>0</v>
      </c>
      <c r="FC32" s="62">
        <v>0</v>
      </c>
      <c r="FD32" s="62">
        <v>0</v>
      </c>
      <c r="FE32" s="62">
        <v>0</v>
      </c>
      <c r="FF32" s="62">
        <v>0</v>
      </c>
      <c r="FG32" s="62">
        <v>0</v>
      </c>
      <c r="FH32" s="62">
        <v>0</v>
      </c>
      <c r="FI32" s="62">
        <v>0</v>
      </c>
      <c r="FJ32" s="62">
        <v>0</v>
      </c>
      <c r="FK32" s="62">
        <v>0</v>
      </c>
      <c r="FL32" s="62">
        <v>0</v>
      </c>
      <c r="FM32" s="62">
        <v>0</v>
      </c>
      <c r="FN32" s="62">
        <v>0</v>
      </c>
      <c r="FO32" s="62">
        <v>0</v>
      </c>
      <c r="FP32" s="62">
        <v>0</v>
      </c>
      <c r="FQ32" s="62">
        <v>0</v>
      </c>
      <c r="FR32" s="62">
        <v>0</v>
      </c>
      <c r="FS32" s="62">
        <v>0</v>
      </c>
      <c r="FT32" s="62">
        <v>0</v>
      </c>
      <c r="FU32" s="62">
        <v>0</v>
      </c>
      <c r="FV32" s="62">
        <v>0</v>
      </c>
      <c r="FW32" s="62">
        <v>0</v>
      </c>
      <c r="FX32" s="62">
        <v>0</v>
      </c>
      <c r="FY32" s="62">
        <v>0</v>
      </c>
      <c r="FZ32" s="62">
        <v>0</v>
      </c>
      <c r="GA32" s="62">
        <v>0</v>
      </c>
      <c r="GB32" s="62">
        <v>0</v>
      </c>
      <c r="GC32" s="62">
        <v>0</v>
      </c>
      <c r="GD32" s="62">
        <v>0</v>
      </c>
      <c r="GE32" s="62">
        <v>0</v>
      </c>
      <c r="GF32" s="62">
        <v>0</v>
      </c>
      <c r="GG32" s="62">
        <v>0</v>
      </c>
      <c r="GH32" s="62">
        <v>0</v>
      </c>
      <c r="GI32" s="62">
        <v>0</v>
      </c>
      <c r="GJ32" s="62">
        <v>0</v>
      </c>
      <c r="GK32" s="62">
        <v>0</v>
      </c>
      <c r="GL32" s="62">
        <v>0</v>
      </c>
      <c r="GM32" s="62">
        <v>0</v>
      </c>
      <c r="GN32" s="62">
        <v>0</v>
      </c>
      <c r="GO32" s="62">
        <v>0</v>
      </c>
      <c r="GP32" s="62">
        <v>0</v>
      </c>
      <c r="GQ32" s="62">
        <v>0</v>
      </c>
      <c r="GR32" s="62">
        <v>0</v>
      </c>
      <c r="GS32" s="62">
        <v>0</v>
      </c>
    </row>
    <row r="33" spans="1:201" s="62" customFormat="1" x14ac:dyDescent="0.2">
      <c r="A33" s="77">
        <v>0</v>
      </c>
      <c r="B33" s="64">
        <v>0</v>
      </c>
      <c r="C33" s="64">
        <v>0</v>
      </c>
      <c r="D33" s="64">
        <v>0</v>
      </c>
      <c r="E33" s="64">
        <v>0</v>
      </c>
      <c r="F33" s="64">
        <v>0</v>
      </c>
      <c r="G33" s="64">
        <v>0</v>
      </c>
      <c r="H33" s="64">
        <v>0</v>
      </c>
      <c r="I33" s="64">
        <v>0</v>
      </c>
      <c r="J33" s="64">
        <v>0</v>
      </c>
      <c r="K33" s="64">
        <v>0</v>
      </c>
      <c r="L33" s="64">
        <v>0</v>
      </c>
      <c r="M33" s="64">
        <v>0</v>
      </c>
      <c r="N33" s="64">
        <v>0</v>
      </c>
      <c r="O33" s="64">
        <v>0</v>
      </c>
      <c r="P33" s="64">
        <v>0</v>
      </c>
      <c r="Q33" s="64">
        <v>0</v>
      </c>
      <c r="R33" s="64">
        <v>0</v>
      </c>
      <c r="S33" s="64">
        <v>0</v>
      </c>
      <c r="T33" s="64">
        <v>0</v>
      </c>
      <c r="U33" s="64">
        <v>0</v>
      </c>
      <c r="V33" s="64">
        <v>0</v>
      </c>
      <c r="W33" s="64">
        <v>0</v>
      </c>
      <c r="X33" s="64">
        <v>0</v>
      </c>
      <c r="Y33" s="64">
        <v>0</v>
      </c>
      <c r="Z33" s="64">
        <v>0</v>
      </c>
      <c r="AA33" s="64">
        <v>0</v>
      </c>
      <c r="AB33" s="64">
        <v>0</v>
      </c>
      <c r="AC33" s="64">
        <v>0</v>
      </c>
      <c r="AD33" s="64">
        <v>0</v>
      </c>
      <c r="AE33" s="62">
        <v>0</v>
      </c>
      <c r="AF33" s="62">
        <v>0</v>
      </c>
      <c r="AG33" s="62">
        <v>0</v>
      </c>
      <c r="AH33" s="62">
        <v>0</v>
      </c>
      <c r="AI33" s="62">
        <v>0</v>
      </c>
      <c r="AJ33" s="62">
        <v>0</v>
      </c>
      <c r="AK33" s="62">
        <v>0</v>
      </c>
      <c r="AL33" s="62">
        <v>0</v>
      </c>
      <c r="AM33" s="62">
        <v>0</v>
      </c>
      <c r="AN33" s="62">
        <v>0</v>
      </c>
      <c r="AO33" s="62">
        <v>0</v>
      </c>
      <c r="AP33" s="62">
        <v>0</v>
      </c>
      <c r="AQ33" s="62">
        <v>0</v>
      </c>
      <c r="AR33" s="62">
        <v>0</v>
      </c>
      <c r="AS33" s="62">
        <v>0</v>
      </c>
      <c r="AT33" s="62">
        <v>0</v>
      </c>
      <c r="AU33" s="62">
        <v>0</v>
      </c>
      <c r="AV33" s="62">
        <v>0</v>
      </c>
      <c r="AW33" s="62">
        <v>0</v>
      </c>
      <c r="AX33" s="62">
        <v>0</v>
      </c>
      <c r="AY33" s="62">
        <v>0</v>
      </c>
      <c r="AZ33" s="62">
        <v>0</v>
      </c>
      <c r="BA33" s="62">
        <v>0</v>
      </c>
      <c r="BB33" s="62">
        <v>0</v>
      </c>
      <c r="BC33" s="62">
        <v>0</v>
      </c>
      <c r="BD33" s="62">
        <v>0</v>
      </c>
      <c r="BE33" s="62">
        <v>0</v>
      </c>
      <c r="BF33" s="62">
        <v>0</v>
      </c>
      <c r="BG33" s="62">
        <v>0</v>
      </c>
      <c r="BH33" s="62">
        <v>0</v>
      </c>
      <c r="BI33" s="62">
        <v>0</v>
      </c>
      <c r="BJ33" s="62">
        <v>0</v>
      </c>
      <c r="BK33" s="62">
        <v>0</v>
      </c>
      <c r="BL33" s="62">
        <v>0</v>
      </c>
      <c r="BM33" s="62">
        <v>0</v>
      </c>
      <c r="BN33" s="62">
        <v>0</v>
      </c>
      <c r="BO33" s="62">
        <v>0</v>
      </c>
      <c r="BP33" s="62">
        <v>0</v>
      </c>
      <c r="BQ33" s="62">
        <v>0</v>
      </c>
      <c r="BR33" s="62">
        <v>0</v>
      </c>
      <c r="BS33" s="62">
        <v>0</v>
      </c>
      <c r="BT33" s="62">
        <v>0</v>
      </c>
      <c r="BU33" s="62">
        <v>0</v>
      </c>
      <c r="BV33" s="62">
        <v>0</v>
      </c>
      <c r="BW33" s="62">
        <v>0</v>
      </c>
      <c r="BX33" s="62">
        <v>0</v>
      </c>
      <c r="BY33" s="62">
        <v>0</v>
      </c>
      <c r="BZ33" s="62">
        <v>0</v>
      </c>
      <c r="CA33" s="62">
        <v>0</v>
      </c>
      <c r="CB33" s="62">
        <v>0</v>
      </c>
      <c r="CC33" s="62">
        <v>0</v>
      </c>
      <c r="CD33" s="62">
        <v>0</v>
      </c>
      <c r="CE33" s="62">
        <v>0</v>
      </c>
      <c r="CF33" s="62">
        <v>0</v>
      </c>
      <c r="CG33" s="62">
        <v>0</v>
      </c>
      <c r="CH33" s="62">
        <v>0</v>
      </c>
      <c r="CI33" s="62">
        <v>0</v>
      </c>
      <c r="CJ33" s="62">
        <v>0</v>
      </c>
      <c r="CK33" s="62">
        <v>0</v>
      </c>
      <c r="CL33" s="62">
        <v>0</v>
      </c>
      <c r="CM33" s="62">
        <v>0</v>
      </c>
      <c r="CN33" s="62">
        <v>0</v>
      </c>
      <c r="CO33" s="62">
        <v>0</v>
      </c>
      <c r="CP33" s="62">
        <v>0</v>
      </c>
      <c r="CQ33" s="62">
        <v>0</v>
      </c>
      <c r="CR33" s="62">
        <v>0</v>
      </c>
      <c r="CS33" s="62">
        <v>0</v>
      </c>
      <c r="CT33" s="62">
        <v>0</v>
      </c>
      <c r="CU33" s="62">
        <v>0</v>
      </c>
      <c r="CV33" s="62">
        <v>0</v>
      </c>
      <c r="CW33" s="62">
        <v>0</v>
      </c>
      <c r="CX33" s="62">
        <v>0</v>
      </c>
      <c r="CY33" s="62">
        <v>0</v>
      </c>
      <c r="CZ33" s="62">
        <v>0</v>
      </c>
      <c r="DA33" s="62">
        <v>0</v>
      </c>
      <c r="DB33" s="62">
        <v>0</v>
      </c>
      <c r="DC33" s="62">
        <v>0</v>
      </c>
      <c r="DD33" s="62">
        <v>0</v>
      </c>
      <c r="DE33" s="62">
        <v>0</v>
      </c>
      <c r="DF33" s="62">
        <v>0</v>
      </c>
      <c r="DG33" s="62">
        <v>0</v>
      </c>
      <c r="DH33" s="62">
        <v>0</v>
      </c>
      <c r="DI33" s="62">
        <v>0</v>
      </c>
      <c r="DJ33" s="62">
        <v>0</v>
      </c>
      <c r="DK33" s="62">
        <v>0</v>
      </c>
      <c r="DL33" s="62">
        <v>0</v>
      </c>
      <c r="DM33" s="62">
        <v>0</v>
      </c>
      <c r="DN33" s="62">
        <v>0</v>
      </c>
      <c r="DO33" s="62">
        <v>0</v>
      </c>
      <c r="DP33" s="62">
        <v>0</v>
      </c>
      <c r="DQ33" s="62">
        <v>0</v>
      </c>
      <c r="DR33" s="62">
        <v>0</v>
      </c>
      <c r="DS33" s="62">
        <v>0</v>
      </c>
      <c r="DT33" s="62">
        <v>0</v>
      </c>
      <c r="DU33" s="62">
        <v>0</v>
      </c>
      <c r="DV33" s="62">
        <v>0</v>
      </c>
      <c r="DW33" s="62">
        <v>0</v>
      </c>
      <c r="DX33" s="62">
        <v>0</v>
      </c>
      <c r="DY33" s="62">
        <v>0</v>
      </c>
      <c r="DZ33" s="62">
        <v>0</v>
      </c>
      <c r="EA33" s="62">
        <v>0</v>
      </c>
      <c r="EB33" s="62">
        <v>0</v>
      </c>
      <c r="EC33" s="62">
        <v>0</v>
      </c>
      <c r="ED33" s="62">
        <v>0</v>
      </c>
      <c r="EE33" s="62">
        <v>0</v>
      </c>
      <c r="EF33" s="62">
        <v>0</v>
      </c>
      <c r="EG33" s="62">
        <v>0</v>
      </c>
      <c r="EH33" s="62">
        <v>0</v>
      </c>
      <c r="EI33" s="62">
        <v>0</v>
      </c>
      <c r="EJ33" s="62">
        <v>0</v>
      </c>
      <c r="EK33" s="62">
        <v>0</v>
      </c>
      <c r="EL33" s="62">
        <v>0</v>
      </c>
      <c r="EM33" s="62">
        <v>0</v>
      </c>
      <c r="EN33" s="62">
        <v>0</v>
      </c>
      <c r="EO33" s="62">
        <v>0</v>
      </c>
      <c r="EP33" s="62">
        <v>0</v>
      </c>
      <c r="EQ33" s="62">
        <v>0</v>
      </c>
      <c r="ER33" s="62">
        <v>0</v>
      </c>
      <c r="ES33" s="62">
        <v>0</v>
      </c>
      <c r="ET33" s="62">
        <v>0</v>
      </c>
      <c r="EU33" s="62">
        <v>0</v>
      </c>
      <c r="EV33" s="62">
        <v>0</v>
      </c>
      <c r="EW33" s="62">
        <v>0</v>
      </c>
      <c r="EX33" s="62">
        <v>0</v>
      </c>
      <c r="EY33" s="62">
        <v>0</v>
      </c>
      <c r="EZ33" s="62">
        <v>0</v>
      </c>
      <c r="FA33" s="62">
        <v>0</v>
      </c>
      <c r="FB33" s="62">
        <v>0</v>
      </c>
      <c r="FC33" s="62">
        <v>0</v>
      </c>
      <c r="FD33" s="62">
        <v>0</v>
      </c>
      <c r="FE33" s="62">
        <v>0</v>
      </c>
      <c r="FF33" s="62">
        <v>0</v>
      </c>
      <c r="FG33" s="62">
        <v>0</v>
      </c>
      <c r="FH33" s="62">
        <v>0</v>
      </c>
      <c r="FI33" s="62">
        <v>0</v>
      </c>
      <c r="FJ33" s="62">
        <v>0</v>
      </c>
      <c r="FK33" s="62">
        <v>0</v>
      </c>
      <c r="FL33" s="62">
        <v>0</v>
      </c>
      <c r="FM33" s="62">
        <v>0</v>
      </c>
      <c r="FN33" s="62">
        <v>0</v>
      </c>
      <c r="FO33" s="62">
        <v>0</v>
      </c>
      <c r="FP33" s="62">
        <v>0</v>
      </c>
      <c r="FQ33" s="62">
        <v>0</v>
      </c>
      <c r="FR33" s="62">
        <v>0</v>
      </c>
      <c r="FS33" s="62">
        <v>0</v>
      </c>
      <c r="FT33" s="62">
        <v>0</v>
      </c>
      <c r="FU33" s="62">
        <v>0</v>
      </c>
      <c r="FV33" s="62">
        <v>0</v>
      </c>
      <c r="FW33" s="62">
        <v>0</v>
      </c>
      <c r="FX33" s="62">
        <v>0</v>
      </c>
      <c r="FY33" s="62">
        <v>0</v>
      </c>
      <c r="FZ33" s="62">
        <v>0</v>
      </c>
      <c r="GA33" s="62">
        <v>0</v>
      </c>
      <c r="GB33" s="62">
        <v>0</v>
      </c>
      <c r="GC33" s="62">
        <v>0</v>
      </c>
      <c r="GD33" s="62">
        <v>0</v>
      </c>
      <c r="GE33" s="62">
        <v>0</v>
      </c>
      <c r="GF33" s="62">
        <v>0</v>
      </c>
      <c r="GG33" s="62">
        <v>0</v>
      </c>
      <c r="GH33" s="62">
        <v>0</v>
      </c>
      <c r="GI33" s="62">
        <v>0</v>
      </c>
      <c r="GJ33" s="62">
        <v>0</v>
      </c>
      <c r="GK33" s="62">
        <v>0</v>
      </c>
      <c r="GL33" s="62">
        <v>0</v>
      </c>
      <c r="GM33" s="62">
        <v>0</v>
      </c>
      <c r="GN33" s="62">
        <v>0</v>
      </c>
      <c r="GO33" s="62">
        <v>0</v>
      </c>
      <c r="GP33" s="62">
        <v>0</v>
      </c>
      <c r="GQ33" s="62">
        <v>0</v>
      </c>
      <c r="GR33" s="62">
        <v>0</v>
      </c>
      <c r="GS33" s="62">
        <v>0</v>
      </c>
    </row>
    <row r="34" spans="1:201" s="62" customFormat="1" x14ac:dyDescent="0.2">
      <c r="A34" s="77">
        <v>0</v>
      </c>
      <c r="B34" s="64">
        <v>0</v>
      </c>
      <c r="C34" s="64">
        <v>0</v>
      </c>
      <c r="D34" s="64">
        <v>0</v>
      </c>
      <c r="E34" s="64">
        <v>0</v>
      </c>
      <c r="F34" s="64">
        <v>0</v>
      </c>
      <c r="G34" s="64">
        <v>0</v>
      </c>
      <c r="H34" s="64">
        <v>0</v>
      </c>
      <c r="I34" s="64">
        <v>0</v>
      </c>
      <c r="J34" s="64">
        <v>0</v>
      </c>
      <c r="K34" s="64">
        <v>0</v>
      </c>
      <c r="L34" s="64">
        <v>0</v>
      </c>
      <c r="M34" s="64">
        <v>0</v>
      </c>
      <c r="N34" s="64">
        <v>0</v>
      </c>
      <c r="O34" s="64">
        <v>0</v>
      </c>
      <c r="P34" s="64">
        <v>0</v>
      </c>
      <c r="Q34" s="64">
        <v>0</v>
      </c>
      <c r="R34" s="64">
        <v>0</v>
      </c>
      <c r="S34" s="64">
        <v>0</v>
      </c>
      <c r="T34" s="64">
        <v>0</v>
      </c>
      <c r="U34" s="64">
        <v>0</v>
      </c>
      <c r="V34" s="64">
        <v>0</v>
      </c>
      <c r="W34" s="64">
        <v>0</v>
      </c>
      <c r="X34" s="64">
        <v>0</v>
      </c>
      <c r="Y34" s="64">
        <v>0</v>
      </c>
      <c r="Z34" s="64">
        <v>0</v>
      </c>
      <c r="AA34" s="64">
        <v>0</v>
      </c>
      <c r="AB34" s="64">
        <v>0</v>
      </c>
      <c r="AC34" s="64">
        <v>0</v>
      </c>
      <c r="AD34" s="64">
        <v>0</v>
      </c>
      <c r="AE34" s="62">
        <v>0</v>
      </c>
      <c r="AF34" s="62">
        <v>0</v>
      </c>
      <c r="AG34" s="62">
        <v>0</v>
      </c>
      <c r="AH34" s="62">
        <v>0</v>
      </c>
      <c r="AI34" s="62">
        <v>0</v>
      </c>
      <c r="AJ34" s="62">
        <v>0</v>
      </c>
      <c r="AK34" s="62">
        <v>0</v>
      </c>
      <c r="AL34" s="62">
        <v>0</v>
      </c>
      <c r="AM34" s="62">
        <v>0</v>
      </c>
      <c r="AN34" s="62">
        <v>0</v>
      </c>
      <c r="AO34" s="62">
        <v>0</v>
      </c>
      <c r="AP34" s="62">
        <v>0</v>
      </c>
      <c r="AQ34" s="62">
        <v>0</v>
      </c>
      <c r="AR34" s="62">
        <v>0</v>
      </c>
      <c r="AS34" s="62">
        <v>0</v>
      </c>
      <c r="AT34" s="62">
        <v>0</v>
      </c>
      <c r="AU34" s="62">
        <v>0</v>
      </c>
      <c r="AV34" s="62">
        <v>0</v>
      </c>
      <c r="AW34" s="62">
        <v>0</v>
      </c>
      <c r="AX34" s="62">
        <v>0</v>
      </c>
      <c r="AY34" s="62">
        <v>0</v>
      </c>
      <c r="AZ34" s="62">
        <v>0</v>
      </c>
      <c r="BA34" s="62">
        <v>0</v>
      </c>
      <c r="BB34" s="62">
        <v>0</v>
      </c>
      <c r="BC34" s="62">
        <v>0</v>
      </c>
      <c r="BD34" s="62">
        <v>0</v>
      </c>
      <c r="BE34" s="62">
        <v>0</v>
      </c>
      <c r="BF34" s="62">
        <v>0</v>
      </c>
      <c r="BG34" s="62">
        <v>0</v>
      </c>
      <c r="BH34" s="62">
        <v>0</v>
      </c>
      <c r="BI34" s="62">
        <v>0</v>
      </c>
      <c r="BJ34" s="62">
        <v>0</v>
      </c>
      <c r="BK34" s="62">
        <v>0</v>
      </c>
      <c r="BL34" s="62">
        <v>0</v>
      </c>
      <c r="BM34" s="62">
        <v>0</v>
      </c>
      <c r="BN34" s="62">
        <v>0</v>
      </c>
      <c r="BO34" s="62">
        <v>0</v>
      </c>
      <c r="BP34" s="62">
        <v>0</v>
      </c>
      <c r="BQ34" s="62">
        <v>0</v>
      </c>
      <c r="BR34" s="62">
        <v>0</v>
      </c>
      <c r="BS34" s="62">
        <v>0</v>
      </c>
      <c r="BT34" s="62">
        <v>0</v>
      </c>
      <c r="BU34" s="62">
        <v>0</v>
      </c>
      <c r="BV34" s="62">
        <v>0</v>
      </c>
      <c r="BW34" s="62">
        <v>0</v>
      </c>
      <c r="BX34" s="62">
        <v>0</v>
      </c>
      <c r="BY34" s="62">
        <v>0</v>
      </c>
      <c r="BZ34" s="62">
        <v>0</v>
      </c>
      <c r="CA34" s="62">
        <v>0</v>
      </c>
      <c r="CB34" s="62">
        <v>0</v>
      </c>
      <c r="CC34" s="62">
        <v>0</v>
      </c>
      <c r="CD34" s="62">
        <v>0</v>
      </c>
      <c r="CE34" s="62">
        <v>0</v>
      </c>
      <c r="CF34" s="62">
        <v>0</v>
      </c>
      <c r="CG34" s="62">
        <v>0</v>
      </c>
      <c r="CH34" s="62">
        <v>0</v>
      </c>
      <c r="CI34" s="62">
        <v>0</v>
      </c>
      <c r="CJ34" s="62">
        <v>0</v>
      </c>
      <c r="CK34" s="62">
        <v>0</v>
      </c>
      <c r="CL34" s="62">
        <v>0</v>
      </c>
      <c r="CM34" s="62">
        <v>0</v>
      </c>
      <c r="CN34" s="62">
        <v>0</v>
      </c>
      <c r="CO34" s="62">
        <v>0</v>
      </c>
      <c r="CP34" s="62">
        <v>0</v>
      </c>
      <c r="CQ34" s="62">
        <v>0</v>
      </c>
      <c r="CR34" s="62">
        <v>0</v>
      </c>
      <c r="CS34" s="62">
        <v>0</v>
      </c>
      <c r="CT34" s="62">
        <v>0</v>
      </c>
      <c r="CU34" s="62">
        <v>0</v>
      </c>
      <c r="CV34" s="62">
        <v>0</v>
      </c>
      <c r="CW34" s="62">
        <v>0</v>
      </c>
      <c r="CX34" s="62">
        <v>0</v>
      </c>
      <c r="CY34" s="62">
        <v>0</v>
      </c>
      <c r="CZ34" s="62">
        <v>0</v>
      </c>
      <c r="DA34" s="62">
        <v>0</v>
      </c>
      <c r="DB34" s="62">
        <v>0</v>
      </c>
      <c r="DC34" s="62">
        <v>0</v>
      </c>
      <c r="DD34" s="62">
        <v>0</v>
      </c>
      <c r="DE34" s="62">
        <v>0</v>
      </c>
      <c r="DF34" s="62">
        <v>0</v>
      </c>
      <c r="DG34" s="62">
        <v>0</v>
      </c>
      <c r="DH34" s="62">
        <v>0</v>
      </c>
      <c r="DI34" s="62">
        <v>0</v>
      </c>
      <c r="DJ34" s="62">
        <v>0</v>
      </c>
      <c r="DK34" s="62">
        <v>0</v>
      </c>
      <c r="DL34" s="62">
        <v>0</v>
      </c>
      <c r="DM34" s="62">
        <v>0</v>
      </c>
      <c r="DN34" s="62">
        <v>0</v>
      </c>
      <c r="DO34" s="62">
        <v>0</v>
      </c>
      <c r="DP34" s="62">
        <v>0</v>
      </c>
      <c r="DQ34" s="62">
        <v>0</v>
      </c>
      <c r="DR34" s="62">
        <v>0</v>
      </c>
      <c r="DS34" s="62">
        <v>0</v>
      </c>
      <c r="DT34" s="62">
        <v>0</v>
      </c>
      <c r="DU34" s="62">
        <v>0</v>
      </c>
      <c r="DV34" s="62">
        <v>0</v>
      </c>
      <c r="DW34" s="62">
        <v>0</v>
      </c>
      <c r="DX34" s="62">
        <v>0</v>
      </c>
      <c r="DY34" s="62">
        <v>0</v>
      </c>
      <c r="DZ34" s="62">
        <v>0</v>
      </c>
      <c r="EA34" s="62">
        <v>0</v>
      </c>
      <c r="EB34" s="62">
        <v>0</v>
      </c>
      <c r="EC34" s="62">
        <v>0</v>
      </c>
      <c r="ED34" s="62">
        <v>0</v>
      </c>
      <c r="EE34" s="62">
        <v>0</v>
      </c>
      <c r="EF34" s="62">
        <v>0</v>
      </c>
      <c r="EG34" s="62">
        <v>0</v>
      </c>
      <c r="EH34" s="62">
        <v>0</v>
      </c>
      <c r="EI34" s="62">
        <v>0</v>
      </c>
      <c r="EJ34" s="62">
        <v>0</v>
      </c>
      <c r="EK34" s="62">
        <v>0</v>
      </c>
      <c r="EL34" s="62">
        <v>0</v>
      </c>
      <c r="EM34" s="62">
        <v>0</v>
      </c>
      <c r="EN34" s="62">
        <v>0</v>
      </c>
      <c r="EO34" s="62">
        <v>0</v>
      </c>
      <c r="EP34" s="62">
        <v>0</v>
      </c>
      <c r="EQ34" s="62">
        <v>0</v>
      </c>
      <c r="ER34" s="62">
        <v>0</v>
      </c>
      <c r="ES34" s="62">
        <v>0</v>
      </c>
      <c r="ET34" s="62">
        <v>0</v>
      </c>
      <c r="EU34" s="62">
        <v>0</v>
      </c>
      <c r="EV34" s="62">
        <v>0</v>
      </c>
      <c r="EW34" s="62">
        <v>0</v>
      </c>
      <c r="EX34" s="62">
        <v>0</v>
      </c>
      <c r="EY34" s="62">
        <v>0</v>
      </c>
      <c r="EZ34" s="62">
        <v>0</v>
      </c>
      <c r="FA34" s="62">
        <v>0</v>
      </c>
      <c r="FB34" s="62">
        <v>0</v>
      </c>
      <c r="FC34" s="62">
        <v>0</v>
      </c>
      <c r="FD34" s="62">
        <v>0</v>
      </c>
      <c r="FE34" s="62">
        <v>0</v>
      </c>
      <c r="FF34" s="62">
        <v>0</v>
      </c>
      <c r="FG34" s="62">
        <v>0</v>
      </c>
      <c r="FH34" s="62">
        <v>0</v>
      </c>
      <c r="FI34" s="62">
        <v>0</v>
      </c>
      <c r="FJ34" s="62">
        <v>0</v>
      </c>
      <c r="FK34" s="62">
        <v>0</v>
      </c>
      <c r="FL34" s="62">
        <v>0</v>
      </c>
      <c r="FM34" s="62">
        <v>0</v>
      </c>
      <c r="FN34" s="62">
        <v>0</v>
      </c>
      <c r="FO34" s="62">
        <v>0</v>
      </c>
      <c r="FP34" s="62">
        <v>0</v>
      </c>
      <c r="FQ34" s="62">
        <v>0</v>
      </c>
      <c r="FR34" s="62">
        <v>0</v>
      </c>
      <c r="FS34" s="62">
        <v>0</v>
      </c>
      <c r="FT34" s="62">
        <v>0</v>
      </c>
      <c r="FU34" s="62">
        <v>0</v>
      </c>
      <c r="FV34" s="62">
        <v>0</v>
      </c>
      <c r="FW34" s="62">
        <v>0</v>
      </c>
      <c r="FX34" s="62">
        <v>0</v>
      </c>
      <c r="FY34" s="62">
        <v>0</v>
      </c>
      <c r="FZ34" s="62">
        <v>0</v>
      </c>
      <c r="GA34" s="62">
        <v>0</v>
      </c>
      <c r="GB34" s="62">
        <v>0</v>
      </c>
      <c r="GC34" s="62">
        <v>0</v>
      </c>
      <c r="GD34" s="62">
        <v>0</v>
      </c>
      <c r="GE34" s="62">
        <v>0</v>
      </c>
      <c r="GF34" s="62">
        <v>0</v>
      </c>
      <c r="GG34" s="62">
        <v>0</v>
      </c>
      <c r="GH34" s="62">
        <v>0</v>
      </c>
      <c r="GI34" s="62">
        <v>0</v>
      </c>
      <c r="GJ34" s="62">
        <v>0</v>
      </c>
      <c r="GK34" s="62">
        <v>0</v>
      </c>
      <c r="GL34" s="62">
        <v>0</v>
      </c>
      <c r="GM34" s="62">
        <v>0</v>
      </c>
      <c r="GN34" s="62">
        <v>0</v>
      </c>
      <c r="GO34" s="62">
        <v>0</v>
      </c>
      <c r="GP34" s="62">
        <v>0</v>
      </c>
      <c r="GQ34" s="62">
        <v>0</v>
      </c>
      <c r="GR34" s="62">
        <v>0</v>
      </c>
      <c r="GS34" s="62">
        <v>0</v>
      </c>
    </row>
    <row r="35" spans="1:201" s="62" customFormat="1" x14ac:dyDescent="0.2">
      <c r="A35" s="77">
        <v>0</v>
      </c>
      <c r="B35" s="64">
        <v>0</v>
      </c>
      <c r="C35" s="64">
        <v>0</v>
      </c>
      <c r="D35" s="64">
        <v>0</v>
      </c>
      <c r="E35" s="64">
        <v>0</v>
      </c>
      <c r="F35" s="64">
        <v>0</v>
      </c>
      <c r="G35" s="64">
        <v>0</v>
      </c>
      <c r="H35" s="64">
        <v>0</v>
      </c>
      <c r="I35" s="64">
        <v>0</v>
      </c>
      <c r="J35" s="64">
        <v>0</v>
      </c>
      <c r="K35" s="64">
        <v>0</v>
      </c>
      <c r="L35" s="64">
        <v>0</v>
      </c>
      <c r="M35" s="64">
        <v>0</v>
      </c>
      <c r="N35" s="64">
        <v>0</v>
      </c>
      <c r="O35" s="64">
        <v>0</v>
      </c>
      <c r="P35" s="64">
        <v>0</v>
      </c>
      <c r="Q35" s="64">
        <v>0</v>
      </c>
      <c r="R35" s="64">
        <v>0</v>
      </c>
      <c r="S35" s="64">
        <v>0</v>
      </c>
      <c r="T35" s="64">
        <v>0</v>
      </c>
      <c r="U35" s="64">
        <v>0</v>
      </c>
      <c r="V35" s="64">
        <v>0</v>
      </c>
      <c r="W35" s="64">
        <v>0</v>
      </c>
      <c r="X35" s="64">
        <v>0</v>
      </c>
      <c r="Y35" s="64">
        <v>0</v>
      </c>
      <c r="Z35" s="64">
        <v>0</v>
      </c>
      <c r="AA35" s="64">
        <v>0</v>
      </c>
      <c r="AB35" s="64">
        <v>0</v>
      </c>
      <c r="AC35" s="64">
        <v>0</v>
      </c>
      <c r="AD35" s="64">
        <v>0</v>
      </c>
      <c r="AE35" s="62">
        <v>0</v>
      </c>
      <c r="AF35" s="62">
        <v>0</v>
      </c>
      <c r="AG35" s="62">
        <v>0</v>
      </c>
      <c r="AH35" s="62">
        <v>0</v>
      </c>
      <c r="AI35" s="62">
        <v>0</v>
      </c>
      <c r="AJ35" s="62">
        <v>0</v>
      </c>
      <c r="AK35" s="62">
        <v>0</v>
      </c>
      <c r="AL35" s="62">
        <v>0</v>
      </c>
      <c r="AM35" s="62">
        <v>0</v>
      </c>
      <c r="AN35" s="62">
        <v>0</v>
      </c>
      <c r="AO35" s="62">
        <v>0</v>
      </c>
      <c r="AP35" s="62">
        <v>0</v>
      </c>
      <c r="AQ35" s="62">
        <v>0</v>
      </c>
      <c r="AR35" s="62">
        <v>0</v>
      </c>
      <c r="AS35" s="62">
        <v>0</v>
      </c>
      <c r="AT35" s="62">
        <v>0</v>
      </c>
      <c r="AU35" s="62">
        <v>0</v>
      </c>
      <c r="AV35" s="62">
        <v>0</v>
      </c>
      <c r="AW35" s="62">
        <v>0</v>
      </c>
      <c r="AX35" s="62">
        <v>0</v>
      </c>
      <c r="AY35" s="62">
        <v>0</v>
      </c>
      <c r="AZ35" s="62">
        <v>0</v>
      </c>
      <c r="BA35" s="62">
        <v>0</v>
      </c>
      <c r="BB35" s="62">
        <v>0</v>
      </c>
      <c r="BC35" s="62">
        <v>0</v>
      </c>
      <c r="BD35" s="62">
        <v>0</v>
      </c>
      <c r="BE35" s="62">
        <v>0</v>
      </c>
      <c r="BF35" s="62">
        <v>0</v>
      </c>
      <c r="BG35" s="62">
        <v>0</v>
      </c>
      <c r="BH35" s="62">
        <v>0</v>
      </c>
      <c r="BI35" s="62">
        <v>0</v>
      </c>
      <c r="BJ35" s="62">
        <v>0</v>
      </c>
      <c r="BK35" s="62">
        <v>0</v>
      </c>
      <c r="BL35" s="62">
        <v>0</v>
      </c>
      <c r="BM35" s="62">
        <v>0</v>
      </c>
      <c r="BN35" s="62">
        <v>0</v>
      </c>
      <c r="BO35" s="62">
        <v>0</v>
      </c>
      <c r="BP35" s="62">
        <v>0</v>
      </c>
      <c r="BQ35" s="62">
        <v>0</v>
      </c>
      <c r="BR35" s="62">
        <v>0</v>
      </c>
      <c r="BS35" s="62">
        <v>0</v>
      </c>
      <c r="BT35" s="62">
        <v>0</v>
      </c>
      <c r="BU35" s="62">
        <v>0</v>
      </c>
      <c r="BV35" s="62">
        <v>0</v>
      </c>
      <c r="BW35" s="62">
        <v>0</v>
      </c>
      <c r="BX35" s="62">
        <v>0</v>
      </c>
      <c r="BY35" s="62">
        <v>0</v>
      </c>
      <c r="BZ35" s="62">
        <v>0</v>
      </c>
      <c r="CA35" s="62">
        <v>0</v>
      </c>
      <c r="CB35" s="62">
        <v>0</v>
      </c>
      <c r="CC35" s="62">
        <v>0</v>
      </c>
      <c r="CD35" s="62">
        <v>0</v>
      </c>
      <c r="CE35" s="62">
        <v>0</v>
      </c>
      <c r="CF35" s="62">
        <v>0</v>
      </c>
      <c r="CG35" s="62">
        <v>0</v>
      </c>
      <c r="CH35" s="62">
        <v>0</v>
      </c>
      <c r="CI35" s="62">
        <v>0</v>
      </c>
      <c r="CJ35" s="62">
        <v>0</v>
      </c>
      <c r="CK35" s="62">
        <v>0</v>
      </c>
      <c r="CL35" s="62">
        <v>0</v>
      </c>
      <c r="CM35" s="62">
        <v>0</v>
      </c>
      <c r="CN35" s="62">
        <v>0</v>
      </c>
      <c r="CO35" s="62">
        <v>0</v>
      </c>
      <c r="CP35" s="62">
        <v>0</v>
      </c>
      <c r="CQ35" s="62">
        <v>0</v>
      </c>
      <c r="CR35" s="62">
        <v>0</v>
      </c>
      <c r="CS35" s="62">
        <v>0</v>
      </c>
      <c r="CT35" s="62">
        <v>0</v>
      </c>
      <c r="CU35" s="62">
        <v>0</v>
      </c>
      <c r="CV35" s="62">
        <v>0</v>
      </c>
      <c r="CW35" s="62">
        <v>0</v>
      </c>
      <c r="CX35" s="62">
        <v>0</v>
      </c>
      <c r="CY35" s="62">
        <v>0</v>
      </c>
      <c r="CZ35" s="62">
        <v>0</v>
      </c>
      <c r="DA35" s="62">
        <v>0</v>
      </c>
      <c r="DB35" s="62">
        <v>0</v>
      </c>
      <c r="DC35" s="62">
        <v>0</v>
      </c>
      <c r="DD35" s="62">
        <v>0</v>
      </c>
      <c r="DE35" s="62">
        <v>0</v>
      </c>
      <c r="DF35" s="62">
        <v>0</v>
      </c>
      <c r="DG35" s="62">
        <v>0</v>
      </c>
      <c r="DH35" s="62">
        <v>0</v>
      </c>
      <c r="DI35" s="62">
        <v>0</v>
      </c>
      <c r="DJ35" s="62">
        <v>0</v>
      </c>
      <c r="DK35" s="62">
        <v>0</v>
      </c>
      <c r="DL35" s="62">
        <v>0</v>
      </c>
      <c r="DM35" s="62">
        <v>0</v>
      </c>
      <c r="DN35" s="62">
        <v>0</v>
      </c>
      <c r="DO35" s="62">
        <v>0</v>
      </c>
      <c r="DP35" s="62">
        <v>0</v>
      </c>
      <c r="DQ35" s="62">
        <v>0</v>
      </c>
      <c r="DR35" s="62">
        <v>0</v>
      </c>
      <c r="DS35" s="62">
        <v>0</v>
      </c>
      <c r="DT35" s="62">
        <v>0</v>
      </c>
      <c r="DU35" s="62">
        <v>0</v>
      </c>
      <c r="DV35" s="62">
        <v>0</v>
      </c>
      <c r="DW35" s="62">
        <v>0</v>
      </c>
      <c r="DX35" s="62">
        <v>0</v>
      </c>
      <c r="DY35" s="62">
        <v>0</v>
      </c>
      <c r="DZ35" s="62">
        <v>0</v>
      </c>
      <c r="EA35" s="62">
        <v>0</v>
      </c>
      <c r="EB35" s="62">
        <v>0</v>
      </c>
      <c r="EC35" s="62">
        <v>0</v>
      </c>
      <c r="ED35" s="62">
        <v>0</v>
      </c>
      <c r="EE35" s="62">
        <v>0</v>
      </c>
      <c r="EF35" s="62">
        <v>0</v>
      </c>
      <c r="EG35" s="62">
        <v>0</v>
      </c>
      <c r="EH35" s="62">
        <v>0</v>
      </c>
      <c r="EI35" s="62">
        <v>0</v>
      </c>
      <c r="EJ35" s="62">
        <v>0</v>
      </c>
      <c r="EK35" s="62">
        <v>0</v>
      </c>
      <c r="EL35" s="62">
        <v>0</v>
      </c>
      <c r="EM35" s="62">
        <v>0</v>
      </c>
      <c r="EN35" s="62">
        <v>0</v>
      </c>
      <c r="EO35" s="62">
        <v>0</v>
      </c>
      <c r="EP35" s="62">
        <v>0</v>
      </c>
      <c r="EQ35" s="62">
        <v>0</v>
      </c>
      <c r="ER35" s="62">
        <v>0</v>
      </c>
      <c r="ES35" s="62">
        <v>0</v>
      </c>
      <c r="ET35" s="62">
        <v>0</v>
      </c>
      <c r="EU35" s="62">
        <v>0</v>
      </c>
      <c r="EV35" s="62">
        <v>0</v>
      </c>
      <c r="EW35" s="62">
        <v>0</v>
      </c>
      <c r="EX35" s="62">
        <v>0</v>
      </c>
      <c r="EY35" s="62">
        <v>0</v>
      </c>
      <c r="EZ35" s="62">
        <v>0</v>
      </c>
      <c r="FA35" s="62">
        <v>0</v>
      </c>
      <c r="FB35" s="62">
        <v>0</v>
      </c>
      <c r="FC35" s="62">
        <v>0</v>
      </c>
      <c r="FD35" s="62">
        <v>0</v>
      </c>
      <c r="FE35" s="62">
        <v>0</v>
      </c>
      <c r="FF35" s="62">
        <v>0</v>
      </c>
      <c r="FG35" s="62">
        <v>0</v>
      </c>
      <c r="FH35" s="62">
        <v>0</v>
      </c>
      <c r="FI35" s="62">
        <v>0</v>
      </c>
      <c r="FJ35" s="62">
        <v>0</v>
      </c>
      <c r="FK35" s="62">
        <v>0</v>
      </c>
      <c r="FL35" s="62">
        <v>0</v>
      </c>
      <c r="FM35" s="62">
        <v>0</v>
      </c>
      <c r="FN35" s="62">
        <v>0</v>
      </c>
      <c r="FO35" s="62">
        <v>0</v>
      </c>
      <c r="FP35" s="62">
        <v>0</v>
      </c>
      <c r="FQ35" s="62">
        <v>0</v>
      </c>
      <c r="FR35" s="62">
        <v>0</v>
      </c>
      <c r="FS35" s="62">
        <v>0</v>
      </c>
      <c r="FT35" s="62">
        <v>0</v>
      </c>
      <c r="FU35" s="62">
        <v>0</v>
      </c>
      <c r="FV35" s="62">
        <v>0</v>
      </c>
      <c r="FW35" s="62">
        <v>0</v>
      </c>
      <c r="FX35" s="62">
        <v>0</v>
      </c>
      <c r="FY35" s="62">
        <v>0</v>
      </c>
      <c r="FZ35" s="62">
        <v>0</v>
      </c>
      <c r="GA35" s="62">
        <v>0</v>
      </c>
      <c r="GB35" s="62">
        <v>0</v>
      </c>
      <c r="GC35" s="62">
        <v>0</v>
      </c>
      <c r="GD35" s="62">
        <v>0</v>
      </c>
      <c r="GE35" s="62">
        <v>0</v>
      </c>
      <c r="GF35" s="62">
        <v>0</v>
      </c>
      <c r="GG35" s="62">
        <v>0</v>
      </c>
      <c r="GH35" s="62">
        <v>0</v>
      </c>
      <c r="GI35" s="62">
        <v>0</v>
      </c>
      <c r="GJ35" s="62">
        <v>0</v>
      </c>
      <c r="GK35" s="62">
        <v>0</v>
      </c>
      <c r="GL35" s="62">
        <v>0</v>
      </c>
      <c r="GM35" s="62">
        <v>0</v>
      </c>
      <c r="GN35" s="62">
        <v>0</v>
      </c>
      <c r="GO35" s="62">
        <v>0</v>
      </c>
      <c r="GP35" s="62">
        <v>0</v>
      </c>
      <c r="GQ35" s="62">
        <v>0</v>
      </c>
      <c r="GR35" s="62">
        <v>0</v>
      </c>
      <c r="GS35" s="62">
        <v>0</v>
      </c>
    </row>
    <row r="36" spans="1:201" s="62" customFormat="1" x14ac:dyDescent="0.2">
      <c r="A36" s="77">
        <v>0</v>
      </c>
      <c r="B36" s="64">
        <v>0</v>
      </c>
      <c r="C36" s="64">
        <v>0</v>
      </c>
      <c r="D36" s="64">
        <v>0</v>
      </c>
      <c r="E36" s="64">
        <v>0</v>
      </c>
      <c r="F36" s="64">
        <v>0</v>
      </c>
      <c r="G36" s="64">
        <v>0</v>
      </c>
      <c r="H36" s="64">
        <v>0</v>
      </c>
      <c r="I36" s="64">
        <v>0</v>
      </c>
      <c r="J36" s="64">
        <v>0</v>
      </c>
      <c r="K36" s="64">
        <v>0</v>
      </c>
      <c r="L36" s="64">
        <v>0</v>
      </c>
      <c r="M36" s="64">
        <v>0</v>
      </c>
      <c r="N36" s="64">
        <v>0</v>
      </c>
      <c r="O36" s="64">
        <v>0</v>
      </c>
      <c r="P36" s="64">
        <v>0</v>
      </c>
      <c r="Q36" s="64">
        <v>0</v>
      </c>
      <c r="R36" s="64">
        <v>0</v>
      </c>
      <c r="S36" s="64">
        <v>0</v>
      </c>
      <c r="T36" s="64">
        <v>0</v>
      </c>
      <c r="U36" s="64">
        <v>0</v>
      </c>
      <c r="V36" s="64">
        <v>0</v>
      </c>
      <c r="W36" s="64">
        <v>0</v>
      </c>
      <c r="X36" s="64">
        <v>0</v>
      </c>
      <c r="Y36" s="64">
        <v>0</v>
      </c>
      <c r="Z36" s="64">
        <v>0</v>
      </c>
      <c r="AA36" s="64">
        <v>0</v>
      </c>
      <c r="AB36" s="64">
        <v>0</v>
      </c>
      <c r="AC36" s="64">
        <v>0</v>
      </c>
      <c r="AD36" s="64">
        <v>0</v>
      </c>
      <c r="AE36" s="62">
        <v>0</v>
      </c>
      <c r="AF36" s="62">
        <v>0</v>
      </c>
      <c r="AG36" s="62">
        <v>0</v>
      </c>
      <c r="AH36" s="62">
        <v>0</v>
      </c>
      <c r="AI36" s="62">
        <v>0</v>
      </c>
      <c r="AJ36" s="62">
        <v>0</v>
      </c>
      <c r="AK36" s="62">
        <v>0</v>
      </c>
      <c r="AL36" s="62">
        <v>0</v>
      </c>
      <c r="AM36" s="62">
        <v>0</v>
      </c>
      <c r="AN36" s="62">
        <v>0</v>
      </c>
      <c r="AO36" s="62">
        <v>0</v>
      </c>
      <c r="AP36" s="62">
        <v>0</v>
      </c>
      <c r="AQ36" s="62">
        <v>0</v>
      </c>
      <c r="AR36" s="62">
        <v>0</v>
      </c>
      <c r="AS36" s="62">
        <v>0</v>
      </c>
      <c r="AT36" s="62">
        <v>0</v>
      </c>
      <c r="AU36" s="62">
        <v>0</v>
      </c>
      <c r="AV36" s="62">
        <v>0</v>
      </c>
      <c r="AW36" s="62">
        <v>0</v>
      </c>
      <c r="AX36" s="62">
        <v>0</v>
      </c>
      <c r="AY36" s="62">
        <v>0</v>
      </c>
      <c r="AZ36" s="62">
        <v>0</v>
      </c>
      <c r="BA36" s="62">
        <v>0</v>
      </c>
      <c r="BB36" s="62">
        <v>0</v>
      </c>
      <c r="BC36" s="62">
        <v>0</v>
      </c>
      <c r="BD36" s="62">
        <v>0</v>
      </c>
      <c r="BE36" s="62">
        <v>0</v>
      </c>
      <c r="BF36" s="62">
        <v>0</v>
      </c>
      <c r="BG36" s="62">
        <v>0</v>
      </c>
      <c r="BH36" s="62">
        <v>0</v>
      </c>
      <c r="BI36" s="62">
        <v>0</v>
      </c>
      <c r="BJ36" s="62">
        <v>0</v>
      </c>
      <c r="BK36" s="62">
        <v>0</v>
      </c>
      <c r="BL36" s="62">
        <v>0</v>
      </c>
      <c r="BM36" s="62">
        <v>0</v>
      </c>
      <c r="BN36" s="62">
        <v>0</v>
      </c>
      <c r="BO36" s="62">
        <v>0</v>
      </c>
      <c r="BP36" s="62">
        <v>0</v>
      </c>
      <c r="BQ36" s="62">
        <v>0</v>
      </c>
      <c r="BR36" s="62">
        <v>0</v>
      </c>
      <c r="BS36" s="62">
        <v>0</v>
      </c>
      <c r="BT36" s="62">
        <v>0</v>
      </c>
      <c r="BU36" s="62">
        <v>0</v>
      </c>
      <c r="BV36" s="62">
        <v>0</v>
      </c>
      <c r="BW36" s="62">
        <v>0</v>
      </c>
      <c r="BX36" s="62">
        <v>0</v>
      </c>
      <c r="BY36" s="62">
        <v>0</v>
      </c>
      <c r="BZ36" s="62">
        <v>0</v>
      </c>
      <c r="CA36" s="62">
        <v>0</v>
      </c>
      <c r="CB36" s="62">
        <v>0</v>
      </c>
      <c r="CC36" s="62">
        <v>0</v>
      </c>
      <c r="CD36" s="62">
        <v>0</v>
      </c>
      <c r="CE36" s="62">
        <v>0</v>
      </c>
      <c r="CF36" s="62">
        <v>0</v>
      </c>
      <c r="CG36" s="62">
        <v>0</v>
      </c>
      <c r="CH36" s="62">
        <v>0</v>
      </c>
      <c r="CI36" s="62">
        <v>0</v>
      </c>
      <c r="CJ36" s="62">
        <v>0</v>
      </c>
      <c r="CK36" s="62">
        <v>0</v>
      </c>
      <c r="CL36" s="62">
        <v>0</v>
      </c>
      <c r="CM36" s="62">
        <v>0</v>
      </c>
      <c r="CN36" s="62">
        <v>0</v>
      </c>
      <c r="CO36" s="62">
        <v>0</v>
      </c>
      <c r="CP36" s="62">
        <v>0</v>
      </c>
      <c r="CQ36" s="62">
        <v>0</v>
      </c>
      <c r="CR36" s="62">
        <v>0</v>
      </c>
      <c r="CS36" s="62">
        <v>0</v>
      </c>
      <c r="CT36" s="62">
        <v>0</v>
      </c>
      <c r="CU36" s="62">
        <v>0</v>
      </c>
      <c r="CV36" s="62">
        <v>0</v>
      </c>
      <c r="CW36" s="62">
        <v>0</v>
      </c>
      <c r="CX36" s="62">
        <v>0</v>
      </c>
      <c r="CY36" s="62">
        <v>0</v>
      </c>
      <c r="CZ36" s="62">
        <v>0</v>
      </c>
      <c r="DA36" s="62">
        <v>0</v>
      </c>
      <c r="DB36" s="62">
        <v>0</v>
      </c>
      <c r="DC36" s="62">
        <v>0</v>
      </c>
      <c r="DD36" s="62">
        <v>0</v>
      </c>
      <c r="DE36" s="62">
        <v>0</v>
      </c>
      <c r="DF36" s="62">
        <v>0</v>
      </c>
      <c r="DG36" s="62">
        <v>0</v>
      </c>
      <c r="DH36" s="62">
        <v>0</v>
      </c>
      <c r="DI36" s="62">
        <v>0</v>
      </c>
      <c r="DJ36" s="62">
        <v>0</v>
      </c>
      <c r="DK36" s="62">
        <v>0</v>
      </c>
      <c r="DL36" s="62">
        <v>0</v>
      </c>
      <c r="DM36" s="62">
        <v>0</v>
      </c>
      <c r="DN36" s="62">
        <v>0</v>
      </c>
      <c r="DO36" s="62">
        <v>0</v>
      </c>
      <c r="DP36" s="62">
        <v>0</v>
      </c>
      <c r="DQ36" s="62">
        <v>0</v>
      </c>
      <c r="DR36" s="62">
        <v>0</v>
      </c>
      <c r="DS36" s="62">
        <v>0</v>
      </c>
      <c r="DT36" s="62">
        <v>0</v>
      </c>
      <c r="DU36" s="62">
        <v>0</v>
      </c>
      <c r="DV36" s="62">
        <v>0</v>
      </c>
      <c r="DW36" s="62">
        <v>0</v>
      </c>
      <c r="DX36" s="62">
        <v>0</v>
      </c>
      <c r="DY36" s="62">
        <v>0</v>
      </c>
      <c r="DZ36" s="62">
        <v>0</v>
      </c>
      <c r="EA36" s="62">
        <v>0</v>
      </c>
      <c r="EB36" s="62">
        <v>0</v>
      </c>
      <c r="EC36" s="62">
        <v>0</v>
      </c>
      <c r="ED36" s="62">
        <v>0</v>
      </c>
      <c r="EE36" s="62">
        <v>0</v>
      </c>
      <c r="EF36" s="62">
        <v>0</v>
      </c>
      <c r="EG36" s="62">
        <v>0</v>
      </c>
      <c r="EH36" s="62">
        <v>0</v>
      </c>
      <c r="EI36" s="62">
        <v>0</v>
      </c>
      <c r="EJ36" s="62">
        <v>0</v>
      </c>
      <c r="EK36" s="62">
        <v>0</v>
      </c>
      <c r="EL36" s="62">
        <v>0</v>
      </c>
      <c r="EM36" s="62">
        <v>0</v>
      </c>
      <c r="EN36" s="62">
        <v>0</v>
      </c>
      <c r="EO36" s="62">
        <v>0</v>
      </c>
      <c r="EP36" s="62">
        <v>0</v>
      </c>
      <c r="EQ36" s="62">
        <v>0</v>
      </c>
      <c r="ER36" s="62">
        <v>0</v>
      </c>
      <c r="ES36" s="62">
        <v>0</v>
      </c>
      <c r="ET36" s="62">
        <v>0</v>
      </c>
      <c r="EU36" s="62">
        <v>0</v>
      </c>
      <c r="EV36" s="62">
        <v>0</v>
      </c>
      <c r="EW36" s="62">
        <v>0</v>
      </c>
      <c r="EX36" s="62">
        <v>0</v>
      </c>
      <c r="EY36" s="62">
        <v>0</v>
      </c>
      <c r="EZ36" s="62">
        <v>0</v>
      </c>
      <c r="FA36" s="62">
        <v>0</v>
      </c>
      <c r="FB36" s="62">
        <v>0</v>
      </c>
      <c r="FC36" s="62">
        <v>0</v>
      </c>
      <c r="FD36" s="62">
        <v>0</v>
      </c>
      <c r="FE36" s="62">
        <v>0</v>
      </c>
      <c r="FF36" s="62">
        <v>0</v>
      </c>
      <c r="FG36" s="62">
        <v>0</v>
      </c>
      <c r="FH36" s="62">
        <v>0</v>
      </c>
      <c r="FI36" s="62">
        <v>0</v>
      </c>
      <c r="FJ36" s="62">
        <v>0</v>
      </c>
      <c r="FK36" s="62">
        <v>0</v>
      </c>
      <c r="FL36" s="62">
        <v>0</v>
      </c>
      <c r="FM36" s="62">
        <v>0</v>
      </c>
      <c r="FN36" s="62">
        <v>0</v>
      </c>
      <c r="FO36" s="62">
        <v>0</v>
      </c>
      <c r="FP36" s="62">
        <v>0</v>
      </c>
      <c r="FQ36" s="62">
        <v>0</v>
      </c>
      <c r="FR36" s="62">
        <v>0</v>
      </c>
      <c r="FS36" s="62">
        <v>0</v>
      </c>
      <c r="FT36" s="62">
        <v>0</v>
      </c>
      <c r="FU36" s="62">
        <v>0</v>
      </c>
      <c r="FV36" s="62">
        <v>0</v>
      </c>
      <c r="FW36" s="62">
        <v>0</v>
      </c>
      <c r="FX36" s="62">
        <v>0</v>
      </c>
      <c r="FY36" s="62">
        <v>0</v>
      </c>
      <c r="FZ36" s="62">
        <v>0</v>
      </c>
      <c r="GA36" s="62">
        <v>0</v>
      </c>
      <c r="GB36" s="62">
        <v>0</v>
      </c>
      <c r="GC36" s="62">
        <v>0</v>
      </c>
      <c r="GD36" s="62">
        <v>0</v>
      </c>
      <c r="GE36" s="62">
        <v>0</v>
      </c>
      <c r="GF36" s="62">
        <v>0</v>
      </c>
      <c r="GG36" s="62">
        <v>0</v>
      </c>
      <c r="GH36" s="62">
        <v>0</v>
      </c>
      <c r="GI36" s="62">
        <v>0</v>
      </c>
      <c r="GJ36" s="62">
        <v>0</v>
      </c>
      <c r="GK36" s="62">
        <v>0</v>
      </c>
      <c r="GL36" s="62">
        <v>0</v>
      </c>
      <c r="GM36" s="62">
        <v>0</v>
      </c>
      <c r="GN36" s="62">
        <v>0</v>
      </c>
      <c r="GO36" s="62">
        <v>0</v>
      </c>
      <c r="GP36" s="62">
        <v>0</v>
      </c>
      <c r="GQ36" s="62">
        <v>0</v>
      </c>
      <c r="GR36" s="62">
        <v>0</v>
      </c>
      <c r="GS36" s="62">
        <v>0</v>
      </c>
    </row>
    <row r="37" spans="1:201" s="62" customFormat="1" x14ac:dyDescent="0.2">
      <c r="A37" s="77">
        <v>0</v>
      </c>
      <c r="B37" s="64">
        <v>0</v>
      </c>
      <c r="C37" s="64">
        <v>0</v>
      </c>
      <c r="D37" s="64">
        <v>0</v>
      </c>
      <c r="E37" s="64">
        <v>0</v>
      </c>
      <c r="F37" s="64">
        <v>0</v>
      </c>
      <c r="G37" s="64">
        <v>0</v>
      </c>
      <c r="H37" s="64">
        <v>0</v>
      </c>
      <c r="I37" s="64">
        <v>0</v>
      </c>
      <c r="J37" s="64">
        <v>0</v>
      </c>
      <c r="K37" s="64">
        <v>0</v>
      </c>
      <c r="L37" s="64">
        <v>0</v>
      </c>
      <c r="M37" s="64">
        <v>0</v>
      </c>
      <c r="N37" s="64">
        <v>0</v>
      </c>
      <c r="O37" s="64">
        <v>0</v>
      </c>
      <c r="P37" s="64">
        <v>0</v>
      </c>
      <c r="Q37" s="64">
        <v>0</v>
      </c>
      <c r="R37" s="64">
        <v>0</v>
      </c>
      <c r="S37" s="64">
        <v>0</v>
      </c>
      <c r="T37" s="64">
        <v>0</v>
      </c>
      <c r="U37" s="64">
        <v>0</v>
      </c>
      <c r="V37" s="64">
        <v>0</v>
      </c>
      <c r="W37" s="64">
        <v>0</v>
      </c>
      <c r="X37" s="64">
        <v>0</v>
      </c>
      <c r="Y37" s="64">
        <v>0</v>
      </c>
      <c r="Z37" s="64">
        <v>0</v>
      </c>
      <c r="AA37" s="64">
        <v>0</v>
      </c>
      <c r="AB37" s="64">
        <v>0</v>
      </c>
      <c r="AC37" s="64">
        <v>0</v>
      </c>
      <c r="AD37" s="64">
        <v>0</v>
      </c>
      <c r="AE37" s="62">
        <v>0</v>
      </c>
      <c r="AF37" s="62">
        <v>0</v>
      </c>
      <c r="AG37" s="62">
        <v>0</v>
      </c>
      <c r="AH37" s="62">
        <v>0</v>
      </c>
      <c r="AI37" s="62">
        <v>0</v>
      </c>
      <c r="AJ37" s="62">
        <v>0</v>
      </c>
      <c r="AK37" s="62">
        <v>0</v>
      </c>
      <c r="AL37" s="62">
        <v>0</v>
      </c>
      <c r="AM37" s="62">
        <v>0</v>
      </c>
      <c r="AN37" s="62">
        <v>0</v>
      </c>
      <c r="AO37" s="62">
        <v>0</v>
      </c>
      <c r="AP37" s="62">
        <v>0</v>
      </c>
      <c r="AQ37" s="62">
        <v>0</v>
      </c>
      <c r="AR37" s="62">
        <v>0</v>
      </c>
      <c r="AS37" s="62">
        <v>0</v>
      </c>
      <c r="AT37" s="62">
        <v>0</v>
      </c>
      <c r="AU37" s="62">
        <v>0</v>
      </c>
      <c r="AV37" s="62">
        <v>0</v>
      </c>
      <c r="AW37" s="62">
        <v>0</v>
      </c>
      <c r="AX37" s="62">
        <v>0</v>
      </c>
      <c r="AY37" s="62">
        <v>0</v>
      </c>
      <c r="AZ37" s="62">
        <v>0</v>
      </c>
      <c r="BA37" s="62">
        <v>0</v>
      </c>
      <c r="BB37" s="62">
        <v>0</v>
      </c>
      <c r="BC37" s="62">
        <v>0</v>
      </c>
      <c r="BD37" s="62">
        <v>0</v>
      </c>
      <c r="BE37" s="62">
        <v>0</v>
      </c>
      <c r="BF37" s="62">
        <v>0</v>
      </c>
      <c r="BG37" s="62">
        <v>0</v>
      </c>
      <c r="BH37" s="62">
        <v>0</v>
      </c>
      <c r="BI37" s="62">
        <v>0</v>
      </c>
      <c r="BJ37" s="62">
        <v>0</v>
      </c>
      <c r="BK37" s="62">
        <v>0</v>
      </c>
      <c r="BL37" s="62">
        <v>0</v>
      </c>
      <c r="BM37" s="62">
        <v>0</v>
      </c>
      <c r="BN37" s="62">
        <v>0</v>
      </c>
      <c r="BO37" s="62">
        <v>0</v>
      </c>
      <c r="BP37" s="62">
        <v>0</v>
      </c>
      <c r="BQ37" s="62">
        <v>0</v>
      </c>
      <c r="BR37" s="62">
        <v>0</v>
      </c>
      <c r="BS37" s="62">
        <v>0</v>
      </c>
      <c r="BT37" s="62">
        <v>0</v>
      </c>
      <c r="BU37" s="62">
        <v>0</v>
      </c>
      <c r="BV37" s="62">
        <v>0</v>
      </c>
      <c r="BW37" s="62">
        <v>0</v>
      </c>
      <c r="BX37" s="62">
        <v>0</v>
      </c>
      <c r="BY37" s="62">
        <v>0</v>
      </c>
      <c r="BZ37" s="62">
        <v>0</v>
      </c>
      <c r="CA37" s="62">
        <v>0</v>
      </c>
      <c r="CB37" s="62">
        <v>0</v>
      </c>
      <c r="CC37" s="62">
        <v>0</v>
      </c>
      <c r="CD37" s="62">
        <v>0</v>
      </c>
      <c r="CE37" s="62">
        <v>0</v>
      </c>
      <c r="CF37" s="62">
        <v>0</v>
      </c>
      <c r="CG37" s="62">
        <v>0</v>
      </c>
      <c r="CH37" s="62">
        <v>0</v>
      </c>
      <c r="CI37" s="62">
        <v>0</v>
      </c>
      <c r="CJ37" s="62">
        <v>0</v>
      </c>
      <c r="CK37" s="62">
        <v>0</v>
      </c>
      <c r="CL37" s="62">
        <v>0</v>
      </c>
      <c r="CM37" s="62">
        <v>0</v>
      </c>
      <c r="CN37" s="62">
        <v>0</v>
      </c>
      <c r="CO37" s="62">
        <v>0</v>
      </c>
      <c r="CP37" s="62">
        <v>0</v>
      </c>
      <c r="CQ37" s="62">
        <v>0</v>
      </c>
      <c r="CR37" s="62">
        <v>0</v>
      </c>
      <c r="CS37" s="62">
        <v>0</v>
      </c>
      <c r="CT37" s="62">
        <v>0</v>
      </c>
      <c r="CU37" s="62">
        <v>0</v>
      </c>
      <c r="CV37" s="62">
        <v>0</v>
      </c>
      <c r="CW37" s="62">
        <v>0</v>
      </c>
      <c r="CX37" s="62">
        <v>0</v>
      </c>
      <c r="CY37" s="62">
        <v>0</v>
      </c>
      <c r="CZ37" s="62">
        <v>0</v>
      </c>
      <c r="DA37" s="62">
        <v>0</v>
      </c>
      <c r="DB37" s="62">
        <v>0</v>
      </c>
      <c r="DC37" s="62">
        <v>0</v>
      </c>
      <c r="DD37" s="62">
        <v>0</v>
      </c>
      <c r="DE37" s="62">
        <v>0</v>
      </c>
      <c r="DF37" s="62">
        <v>0</v>
      </c>
      <c r="DG37" s="62">
        <v>0</v>
      </c>
      <c r="DH37" s="62">
        <v>0</v>
      </c>
      <c r="DI37" s="62">
        <v>0</v>
      </c>
      <c r="DJ37" s="62">
        <v>0</v>
      </c>
      <c r="DK37" s="62">
        <v>0</v>
      </c>
      <c r="DL37" s="62">
        <v>0</v>
      </c>
      <c r="DM37" s="62">
        <v>0</v>
      </c>
      <c r="DN37" s="62">
        <v>0</v>
      </c>
      <c r="DO37" s="62">
        <v>0</v>
      </c>
      <c r="DP37" s="62">
        <v>0</v>
      </c>
      <c r="DQ37" s="62">
        <v>0</v>
      </c>
      <c r="DR37" s="62">
        <v>0</v>
      </c>
      <c r="DS37" s="62">
        <v>0</v>
      </c>
      <c r="DT37" s="62">
        <v>0</v>
      </c>
      <c r="DU37" s="62">
        <v>0</v>
      </c>
      <c r="DV37" s="62">
        <v>0</v>
      </c>
      <c r="DW37" s="62">
        <v>0</v>
      </c>
      <c r="DX37" s="62">
        <v>0</v>
      </c>
      <c r="DY37" s="62">
        <v>0</v>
      </c>
      <c r="DZ37" s="62">
        <v>0</v>
      </c>
      <c r="EA37" s="62">
        <v>0</v>
      </c>
      <c r="EB37" s="62">
        <v>0</v>
      </c>
      <c r="EC37" s="62">
        <v>0</v>
      </c>
      <c r="ED37" s="62">
        <v>0</v>
      </c>
      <c r="EE37" s="62">
        <v>0</v>
      </c>
      <c r="EF37" s="62">
        <v>0</v>
      </c>
      <c r="EG37" s="62">
        <v>0</v>
      </c>
      <c r="EH37" s="62">
        <v>0</v>
      </c>
      <c r="EI37" s="62">
        <v>0</v>
      </c>
      <c r="EJ37" s="62">
        <v>0</v>
      </c>
      <c r="EK37" s="62">
        <v>0</v>
      </c>
      <c r="EL37" s="62">
        <v>0</v>
      </c>
      <c r="EM37" s="62">
        <v>0</v>
      </c>
      <c r="EN37" s="62">
        <v>0</v>
      </c>
      <c r="EO37" s="62">
        <v>0</v>
      </c>
      <c r="EP37" s="62">
        <v>0</v>
      </c>
      <c r="EQ37" s="62">
        <v>0</v>
      </c>
      <c r="ER37" s="62">
        <v>0</v>
      </c>
      <c r="ES37" s="62">
        <v>0</v>
      </c>
      <c r="ET37" s="62">
        <v>0</v>
      </c>
      <c r="EU37" s="62">
        <v>0</v>
      </c>
      <c r="EV37" s="62">
        <v>0</v>
      </c>
      <c r="EW37" s="62">
        <v>0</v>
      </c>
      <c r="EX37" s="62">
        <v>0</v>
      </c>
      <c r="EY37" s="62">
        <v>0</v>
      </c>
      <c r="EZ37" s="62">
        <v>0</v>
      </c>
      <c r="FA37" s="62">
        <v>0</v>
      </c>
      <c r="FB37" s="62">
        <v>0</v>
      </c>
      <c r="FC37" s="62">
        <v>0</v>
      </c>
      <c r="FD37" s="62">
        <v>0</v>
      </c>
      <c r="FE37" s="62">
        <v>0</v>
      </c>
      <c r="FF37" s="62">
        <v>0</v>
      </c>
      <c r="FG37" s="62">
        <v>0</v>
      </c>
      <c r="FH37" s="62">
        <v>0</v>
      </c>
      <c r="FI37" s="62">
        <v>0</v>
      </c>
      <c r="FJ37" s="62">
        <v>0</v>
      </c>
      <c r="FK37" s="62">
        <v>0</v>
      </c>
      <c r="FL37" s="62">
        <v>0</v>
      </c>
      <c r="FM37" s="62">
        <v>0</v>
      </c>
      <c r="FN37" s="62">
        <v>0</v>
      </c>
      <c r="FO37" s="62">
        <v>0</v>
      </c>
      <c r="FP37" s="62">
        <v>0</v>
      </c>
      <c r="FQ37" s="62">
        <v>0</v>
      </c>
      <c r="FR37" s="62">
        <v>0</v>
      </c>
      <c r="FS37" s="62">
        <v>0</v>
      </c>
      <c r="FT37" s="62">
        <v>0</v>
      </c>
      <c r="FU37" s="62">
        <v>0</v>
      </c>
      <c r="FV37" s="62">
        <v>0</v>
      </c>
      <c r="FW37" s="62">
        <v>0</v>
      </c>
      <c r="FX37" s="62">
        <v>0</v>
      </c>
      <c r="FY37" s="62">
        <v>0</v>
      </c>
      <c r="FZ37" s="62">
        <v>0</v>
      </c>
      <c r="GA37" s="62">
        <v>0</v>
      </c>
      <c r="GB37" s="62">
        <v>0</v>
      </c>
      <c r="GC37" s="62">
        <v>0</v>
      </c>
      <c r="GD37" s="62">
        <v>0</v>
      </c>
      <c r="GE37" s="62">
        <v>0</v>
      </c>
      <c r="GF37" s="62">
        <v>0</v>
      </c>
      <c r="GG37" s="62">
        <v>0</v>
      </c>
      <c r="GH37" s="62">
        <v>0</v>
      </c>
      <c r="GI37" s="62">
        <v>0</v>
      </c>
      <c r="GJ37" s="62">
        <v>0</v>
      </c>
      <c r="GK37" s="62">
        <v>0</v>
      </c>
      <c r="GL37" s="62">
        <v>0</v>
      </c>
      <c r="GM37" s="62">
        <v>0</v>
      </c>
      <c r="GN37" s="62">
        <v>0</v>
      </c>
      <c r="GO37" s="62">
        <v>0</v>
      </c>
      <c r="GP37" s="62">
        <v>0</v>
      </c>
      <c r="GQ37" s="62">
        <v>0</v>
      </c>
      <c r="GR37" s="62">
        <v>0</v>
      </c>
      <c r="GS37" s="62">
        <v>0</v>
      </c>
    </row>
    <row r="38" spans="1:201" s="62" customFormat="1" x14ac:dyDescent="0.2">
      <c r="A38" s="77">
        <v>0</v>
      </c>
      <c r="B38" s="64">
        <v>0</v>
      </c>
      <c r="C38" s="64">
        <v>0</v>
      </c>
      <c r="D38" s="64">
        <v>0</v>
      </c>
      <c r="E38" s="64">
        <v>0</v>
      </c>
      <c r="F38" s="64">
        <v>0</v>
      </c>
      <c r="G38" s="64">
        <v>0</v>
      </c>
      <c r="H38" s="64">
        <v>0</v>
      </c>
      <c r="I38" s="64">
        <v>0</v>
      </c>
      <c r="J38" s="64">
        <v>0</v>
      </c>
      <c r="K38" s="64">
        <v>0</v>
      </c>
      <c r="L38" s="64">
        <v>0</v>
      </c>
      <c r="M38" s="64">
        <v>0</v>
      </c>
      <c r="N38" s="64">
        <v>0</v>
      </c>
      <c r="O38" s="64">
        <v>0</v>
      </c>
      <c r="P38" s="64">
        <v>0</v>
      </c>
      <c r="Q38" s="64">
        <v>0</v>
      </c>
      <c r="R38" s="64">
        <v>0</v>
      </c>
      <c r="S38" s="64">
        <v>0</v>
      </c>
      <c r="T38" s="64">
        <v>0</v>
      </c>
      <c r="U38" s="64">
        <v>0</v>
      </c>
      <c r="V38" s="64">
        <v>0</v>
      </c>
      <c r="W38" s="64">
        <v>0</v>
      </c>
      <c r="X38" s="64">
        <v>0</v>
      </c>
      <c r="Y38" s="64">
        <v>0</v>
      </c>
      <c r="Z38" s="64">
        <v>0</v>
      </c>
      <c r="AA38" s="64">
        <v>0</v>
      </c>
      <c r="AB38" s="64">
        <v>0</v>
      </c>
      <c r="AC38" s="64">
        <v>0</v>
      </c>
      <c r="AD38" s="64">
        <v>0</v>
      </c>
      <c r="AE38" s="62">
        <v>0</v>
      </c>
      <c r="AF38" s="62">
        <v>0</v>
      </c>
      <c r="AG38" s="62">
        <v>0</v>
      </c>
      <c r="AH38" s="62">
        <v>0</v>
      </c>
      <c r="AI38" s="62">
        <v>0</v>
      </c>
      <c r="AJ38" s="62">
        <v>0</v>
      </c>
      <c r="AK38" s="62">
        <v>0</v>
      </c>
      <c r="AL38" s="62">
        <v>0</v>
      </c>
      <c r="AM38" s="62">
        <v>0</v>
      </c>
      <c r="AN38" s="62">
        <v>0</v>
      </c>
      <c r="AO38" s="62">
        <v>0</v>
      </c>
      <c r="AP38" s="62">
        <v>0</v>
      </c>
      <c r="AQ38" s="62">
        <v>0</v>
      </c>
      <c r="AR38" s="62">
        <v>0</v>
      </c>
      <c r="AS38" s="62">
        <v>0</v>
      </c>
      <c r="AT38" s="62">
        <v>0</v>
      </c>
      <c r="AU38" s="62">
        <v>0</v>
      </c>
      <c r="AV38" s="62">
        <v>0</v>
      </c>
      <c r="AW38" s="62">
        <v>0</v>
      </c>
      <c r="AX38" s="62">
        <v>0</v>
      </c>
      <c r="AY38" s="62">
        <v>0</v>
      </c>
      <c r="AZ38" s="62">
        <v>0</v>
      </c>
      <c r="BA38" s="62">
        <v>0</v>
      </c>
      <c r="BB38" s="62">
        <v>0</v>
      </c>
      <c r="BC38" s="62">
        <v>0</v>
      </c>
      <c r="BD38" s="62">
        <v>0</v>
      </c>
      <c r="BE38" s="62">
        <v>0</v>
      </c>
      <c r="BF38" s="62">
        <v>0</v>
      </c>
      <c r="BG38" s="62">
        <v>0</v>
      </c>
      <c r="BH38" s="62">
        <v>0</v>
      </c>
      <c r="BI38" s="62">
        <v>0</v>
      </c>
      <c r="BJ38" s="62">
        <v>0</v>
      </c>
      <c r="BK38" s="62">
        <v>0</v>
      </c>
      <c r="BL38" s="62">
        <v>0</v>
      </c>
      <c r="BM38" s="62">
        <v>0</v>
      </c>
      <c r="BN38" s="62">
        <v>0</v>
      </c>
      <c r="BO38" s="62">
        <v>0</v>
      </c>
      <c r="BP38" s="62">
        <v>0</v>
      </c>
      <c r="BQ38" s="62">
        <v>0</v>
      </c>
      <c r="BR38" s="62">
        <v>0</v>
      </c>
      <c r="BS38" s="62">
        <v>0</v>
      </c>
      <c r="BT38" s="62">
        <v>0</v>
      </c>
      <c r="BU38" s="62">
        <v>0</v>
      </c>
      <c r="BV38" s="62">
        <v>0</v>
      </c>
      <c r="BW38" s="62">
        <v>0</v>
      </c>
      <c r="BX38" s="62">
        <v>0</v>
      </c>
      <c r="BY38" s="62">
        <v>0</v>
      </c>
      <c r="BZ38" s="62">
        <v>0</v>
      </c>
      <c r="CA38" s="62">
        <v>0</v>
      </c>
      <c r="CB38" s="62">
        <v>0</v>
      </c>
      <c r="CC38" s="62">
        <v>0</v>
      </c>
      <c r="CD38" s="62">
        <v>0</v>
      </c>
      <c r="CE38" s="62">
        <v>0</v>
      </c>
      <c r="CF38" s="62">
        <v>0</v>
      </c>
      <c r="CG38" s="62">
        <v>0</v>
      </c>
      <c r="CH38" s="62">
        <v>0</v>
      </c>
      <c r="CI38" s="62">
        <v>0</v>
      </c>
      <c r="CJ38" s="62">
        <v>0</v>
      </c>
      <c r="CK38" s="62">
        <v>0</v>
      </c>
      <c r="CL38" s="62">
        <v>0</v>
      </c>
      <c r="CM38" s="62">
        <v>0</v>
      </c>
      <c r="CN38" s="62">
        <v>0</v>
      </c>
      <c r="CO38" s="62">
        <v>0</v>
      </c>
      <c r="CP38" s="62">
        <v>0</v>
      </c>
      <c r="CQ38" s="62">
        <v>0</v>
      </c>
      <c r="CR38" s="62">
        <v>0</v>
      </c>
      <c r="CS38" s="62">
        <v>0</v>
      </c>
      <c r="CT38" s="62">
        <v>0</v>
      </c>
      <c r="CU38" s="62">
        <v>0</v>
      </c>
      <c r="CV38" s="62">
        <v>0</v>
      </c>
      <c r="CW38" s="62">
        <v>0</v>
      </c>
      <c r="CX38" s="62">
        <v>0</v>
      </c>
      <c r="CY38" s="62">
        <v>0</v>
      </c>
      <c r="CZ38" s="62">
        <v>0</v>
      </c>
      <c r="DA38" s="62">
        <v>0</v>
      </c>
      <c r="DB38" s="62">
        <v>0</v>
      </c>
      <c r="DC38" s="62">
        <v>0</v>
      </c>
      <c r="DD38" s="62">
        <v>0</v>
      </c>
      <c r="DE38" s="62">
        <v>0</v>
      </c>
      <c r="DF38" s="62">
        <v>0</v>
      </c>
      <c r="DG38" s="62">
        <v>0</v>
      </c>
      <c r="DH38" s="62">
        <v>0</v>
      </c>
      <c r="DI38" s="62">
        <v>0</v>
      </c>
      <c r="DJ38" s="62">
        <v>0</v>
      </c>
      <c r="DK38" s="62">
        <v>0</v>
      </c>
      <c r="DL38" s="62">
        <v>0</v>
      </c>
      <c r="DM38" s="62">
        <v>0</v>
      </c>
      <c r="DN38" s="62">
        <v>0</v>
      </c>
      <c r="DO38" s="62">
        <v>0</v>
      </c>
      <c r="DP38" s="62">
        <v>0</v>
      </c>
      <c r="DQ38" s="62">
        <v>0</v>
      </c>
      <c r="DR38" s="62">
        <v>0</v>
      </c>
      <c r="DS38" s="62">
        <v>0</v>
      </c>
      <c r="DT38" s="62">
        <v>0</v>
      </c>
      <c r="DU38" s="62">
        <v>0</v>
      </c>
      <c r="DV38" s="62">
        <v>0</v>
      </c>
      <c r="DW38" s="62">
        <v>0</v>
      </c>
      <c r="DX38" s="62">
        <v>0</v>
      </c>
      <c r="DY38" s="62">
        <v>0</v>
      </c>
      <c r="DZ38" s="62">
        <v>0</v>
      </c>
      <c r="EA38" s="62">
        <v>0</v>
      </c>
      <c r="EB38" s="62">
        <v>0</v>
      </c>
      <c r="EC38" s="62">
        <v>0</v>
      </c>
      <c r="ED38" s="62">
        <v>0</v>
      </c>
      <c r="EE38" s="62">
        <v>0</v>
      </c>
      <c r="EF38" s="62">
        <v>0</v>
      </c>
      <c r="EG38" s="62">
        <v>0</v>
      </c>
      <c r="EH38" s="62">
        <v>0</v>
      </c>
      <c r="EI38" s="62">
        <v>0</v>
      </c>
      <c r="EJ38" s="62">
        <v>0</v>
      </c>
      <c r="EK38" s="62">
        <v>0</v>
      </c>
      <c r="EL38" s="62">
        <v>0</v>
      </c>
      <c r="EM38" s="62">
        <v>0</v>
      </c>
      <c r="EN38" s="62">
        <v>0</v>
      </c>
      <c r="EO38" s="62">
        <v>0</v>
      </c>
      <c r="EP38" s="62">
        <v>0</v>
      </c>
      <c r="EQ38" s="62">
        <v>0</v>
      </c>
      <c r="ER38" s="62">
        <v>0</v>
      </c>
      <c r="ES38" s="62">
        <v>0</v>
      </c>
      <c r="ET38" s="62">
        <v>0</v>
      </c>
      <c r="EU38" s="62">
        <v>0</v>
      </c>
      <c r="EV38" s="62">
        <v>0</v>
      </c>
      <c r="EW38" s="62">
        <v>0</v>
      </c>
      <c r="EX38" s="62">
        <v>0</v>
      </c>
      <c r="EY38" s="62">
        <v>0</v>
      </c>
      <c r="EZ38" s="62">
        <v>0</v>
      </c>
      <c r="FA38" s="62">
        <v>0</v>
      </c>
      <c r="FB38" s="62">
        <v>0</v>
      </c>
      <c r="FC38" s="62">
        <v>0</v>
      </c>
      <c r="FD38" s="62">
        <v>0</v>
      </c>
      <c r="FE38" s="62">
        <v>0</v>
      </c>
      <c r="FF38" s="62">
        <v>0</v>
      </c>
      <c r="FG38" s="62">
        <v>0</v>
      </c>
      <c r="FH38" s="62">
        <v>0</v>
      </c>
      <c r="FI38" s="62">
        <v>0</v>
      </c>
      <c r="FJ38" s="62">
        <v>0</v>
      </c>
      <c r="FK38" s="62">
        <v>0</v>
      </c>
      <c r="FL38" s="62">
        <v>0</v>
      </c>
      <c r="FM38" s="62">
        <v>0</v>
      </c>
      <c r="FN38" s="62">
        <v>0</v>
      </c>
      <c r="FO38" s="62">
        <v>0</v>
      </c>
      <c r="FP38" s="62">
        <v>0</v>
      </c>
      <c r="FQ38" s="62">
        <v>0</v>
      </c>
      <c r="FR38" s="62">
        <v>0</v>
      </c>
      <c r="FS38" s="62">
        <v>0</v>
      </c>
      <c r="FT38" s="62">
        <v>0</v>
      </c>
      <c r="FU38" s="62">
        <v>0</v>
      </c>
      <c r="FV38" s="62">
        <v>0</v>
      </c>
      <c r="FW38" s="62">
        <v>0</v>
      </c>
      <c r="FX38" s="62">
        <v>0</v>
      </c>
      <c r="FY38" s="62">
        <v>0</v>
      </c>
      <c r="FZ38" s="62">
        <v>0</v>
      </c>
      <c r="GA38" s="62">
        <v>0</v>
      </c>
      <c r="GB38" s="62">
        <v>0</v>
      </c>
      <c r="GC38" s="62">
        <v>0</v>
      </c>
      <c r="GD38" s="62">
        <v>0</v>
      </c>
      <c r="GE38" s="62">
        <v>0</v>
      </c>
      <c r="GF38" s="62">
        <v>0</v>
      </c>
      <c r="GG38" s="62">
        <v>0</v>
      </c>
      <c r="GH38" s="62">
        <v>0</v>
      </c>
      <c r="GI38" s="62">
        <v>0</v>
      </c>
      <c r="GJ38" s="62">
        <v>0</v>
      </c>
      <c r="GK38" s="62">
        <v>0</v>
      </c>
      <c r="GL38" s="62">
        <v>0</v>
      </c>
      <c r="GM38" s="62">
        <v>0</v>
      </c>
      <c r="GN38" s="62">
        <v>0</v>
      </c>
      <c r="GO38" s="62">
        <v>0</v>
      </c>
      <c r="GP38" s="62">
        <v>0</v>
      </c>
      <c r="GQ38" s="62">
        <v>0</v>
      </c>
      <c r="GR38" s="62">
        <v>0</v>
      </c>
      <c r="GS38" s="62">
        <v>0</v>
      </c>
    </row>
    <row r="39" spans="1:201" s="62" customFormat="1" x14ac:dyDescent="0.2">
      <c r="A39" s="77">
        <v>0</v>
      </c>
      <c r="B39" s="64">
        <v>0</v>
      </c>
      <c r="C39" s="64">
        <v>0</v>
      </c>
      <c r="D39" s="64">
        <v>0</v>
      </c>
      <c r="E39" s="64">
        <v>0</v>
      </c>
      <c r="F39" s="64">
        <v>0</v>
      </c>
      <c r="G39" s="64">
        <v>0</v>
      </c>
      <c r="H39" s="64">
        <v>0</v>
      </c>
      <c r="I39" s="64">
        <v>0</v>
      </c>
      <c r="J39" s="64">
        <v>0</v>
      </c>
      <c r="K39" s="64">
        <v>0</v>
      </c>
      <c r="L39" s="64">
        <v>0</v>
      </c>
      <c r="M39" s="64">
        <v>0</v>
      </c>
      <c r="N39" s="64">
        <v>0</v>
      </c>
      <c r="O39" s="64">
        <v>0</v>
      </c>
      <c r="P39" s="64">
        <v>0</v>
      </c>
      <c r="Q39" s="64">
        <v>0</v>
      </c>
      <c r="R39" s="64">
        <v>0</v>
      </c>
      <c r="S39" s="64">
        <v>0</v>
      </c>
      <c r="T39" s="64">
        <v>0</v>
      </c>
      <c r="U39" s="64">
        <v>0</v>
      </c>
      <c r="V39" s="64">
        <v>0</v>
      </c>
      <c r="W39" s="64">
        <v>0</v>
      </c>
      <c r="X39" s="64">
        <v>0</v>
      </c>
      <c r="Y39" s="64">
        <v>0</v>
      </c>
      <c r="Z39" s="64">
        <v>0</v>
      </c>
      <c r="AA39" s="64">
        <v>0</v>
      </c>
      <c r="AB39" s="64">
        <v>0</v>
      </c>
      <c r="AC39" s="64">
        <v>0</v>
      </c>
      <c r="AD39" s="64">
        <v>0</v>
      </c>
      <c r="AE39" s="62">
        <v>0</v>
      </c>
      <c r="AF39" s="62">
        <v>0</v>
      </c>
      <c r="AG39" s="62">
        <v>0</v>
      </c>
      <c r="AH39" s="62">
        <v>0</v>
      </c>
      <c r="AI39" s="62">
        <v>0</v>
      </c>
      <c r="AJ39" s="62">
        <v>0</v>
      </c>
      <c r="AK39" s="62">
        <v>0</v>
      </c>
      <c r="AL39" s="62">
        <v>0</v>
      </c>
      <c r="AM39" s="62">
        <v>0</v>
      </c>
      <c r="AN39" s="62">
        <v>0</v>
      </c>
      <c r="AO39" s="62">
        <v>0</v>
      </c>
      <c r="AP39" s="62">
        <v>0</v>
      </c>
      <c r="AQ39" s="62">
        <v>0</v>
      </c>
      <c r="AR39" s="62">
        <v>0</v>
      </c>
      <c r="AS39" s="62">
        <v>0</v>
      </c>
      <c r="AT39" s="62">
        <v>0</v>
      </c>
      <c r="AU39" s="62">
        <v>0</v>
      </c>
      <c r="AV39" s="62">
        <v>0</v>
      </c>
      <c r="AW39" s="62">
        <v>0</v>
      </c>
      <c r="AX39" s="62">
        <v>0</v>
      </c>
      <c r="AY39" s="62">
        <v>0</v>
      </c>
      <c r="AZ39" s="62">
        <v>0</v>
      </c>
      <c r="BA39" s="62">
        <v>0</v>
      </c>
      <c r="BB39" s="62">
        <v>0</v>
      </c>
      <c r="BC39" s="62">
        <v>0</v>
      </c>
      <c r="BD39" s="62">
        <v>0</v>
      </c>
      <c r="BE39" s="62">
        <v>0</v>
      </c>
      <c r="BF39" s="62">
        <v>0</v>
      </c>
      <c r="BG39" s="62">
        <v>0</v>
      </c>
      <c r="BH39" s="62">
        <v>0</v>
      </c>
      <c r="BI39" s="62">
        <v>0</v>
      </c>
      <c r="BJ39" s="62">
        <v>0</v>
      </c>
      <c r="BK39" s="62">
        <v>0</v>
      </c>
      <c r="BL39" s="62">
        <v>0</v>
      </c>
      <c r="BM39" s="62">
        <v>0</v>
      </c>
      <c r="BN39" s="62">
        <v>0</v>
      </c>
      <c r="BO39" s="62">
        <v>0</v>
      </c>
      <c r="BP39" s="62">
        <v>0</v>
      </c>
      <c r="BQ39" s="62">
        <v>0</v>
      </c>
      <c r="BR39" s="62">
        <v>0</v>
      </c>
      <c r="BS39" s="62">
        <v>0</v>
      </c>
      <c r="BT39" s="62">
        <v>0</v>
      </c>
      <c r="BU39" s="62">
        <v>0</v>
      </c>
      <c r="BV39" s="62">
        <v>0</v>
      </c>
      <c r="BW39" s="62">
        <v>0</v>
      </c>
      <c r="BX39" s="62">
        <v>0</v>
      </c>
      <c r="BY39" s="62">
        <v>0</v>
      </c>
      <c r="BZ39" s="62">
        <v>0</v>
      </c>
      <c r="CA39" s="62">
        <v>0</v>
      </c>
      <c r="CB39" s="62">
        <v>0</v>
      </c>
      <c r="CC39" s="62">
        <v>0</v>
      </c>
      <c r="CD39" s="62">
        <v>0</v>
      </c>
      <c r="CE39" s="62">
        <v>0</v>
      </c>
      <c r="CF39" s="62">
        <v>0</v>
      </c>
      <c r="CG39" s="62">
        <v>0</v>
      </c>
      <c r="CH39" s="62">
        <v>0</v>
      </c>
      <c r="CI39" s="62">
        <v>0</v>
      </c>
      <c r="CJ39" s="62">
        <v>0</v>
      </c>
      <c r="CK39" s="62">
        <v>0</v>
      </c>
      <c r="CL39" s="62">
        <v>0</v>
      </c>
      <c r="CM39" s="62">
        <v>0</v>
      </c>
      <c r="CN39" s="62">
        <v>0</v>
      </c>
      <c r="CO39" s="62">
        <v>0</v>
      </c>
      <c r="CP39" s="62">
        <v>0</v>
      </c>
      <c r="CQ39" s="62">
        <v>0</v>
      </c>
      <c r="CR39" s="62">
        <v>0</v>
      </c>
      <c r="CS39" s="62">
        <v>0</v>
      </c>
      <c r="CT39" s="62">
        <v>0</v>
      </c>
      <c r="CU39" s="62">
        <v>0</v>
      </c>
      <c r="CV39" s="62">
        <v>0</v>
      </c>
      <c r="CW39" s="62">
        <v>0</v>
      </c>
      <c r="CX39" s="62">
        <v>0</v>
      </c>
      <c r="CY39" s="62">
        <v>0</v>
      </c>
      <c r="CZ39" s="62">
        <v>0</v>
      </c>
      <c r="DA39" s="62">
        <v>0</v>
      </c>
      <c r="DB39" s="62">
        <v>0</v>
      </c>
      <c r="DC39" s="62">
        <v>0</v>
      </c>
      <c r="DD39" s="62">
        <v>0</v>
      </c>
      <c r="DE39" s="62">
        <v>0</v>
      </c>
      <c r="DF39" s="62">
        <v>0</v>
      </c>
      <c r="DG39" s="62">
        <v>0</v>
      </c>
      <c r="DH39" s="62">
        <v>0</v>
      </c>
      <c r="DI39" s="62">
        <v>0</v>
      </c>
      <c r="DJ39" s="62">
        <v>0</v>
      </c>
      <c r="DK39" s="62">
        <v>0</v>
      </c>
      <c r="DL39" s="62">
        <v>0</v>
      </c>
      <c r="DM39" s="62">
        <v>0</v>
      </c>
      <c r="DN39" s="62">
        <v>0</v>
      </c>
      <c r="DO39" s="62">
        <v>0</v>
      </c>
      <c r="DP39" s="62">
        <v>0</v>
      </c>
      <c r="DQ39" s="62">
        <v>0</v>
      </c>
      <c r="DR39" s="62">
        <v>0</v>
      </c>
      <c r="DS39" s="62">
        <v>0</v>
      </c>
      <c r="DT39" s="62">
        <v>0</v>
      </c>
      <c r="DU39" s="62">
        <v>0</v>
      </c>
      <c r="DV39" s="62">
        <v>0</v>
      </c>
      <c r="DW39" s="62">
        <v>0</v>
      </c>
      <c r="DX39" s="62">
        <v>0</v>
      </c>
      <c r="DY39" s="62">
        <v>0</v>
      </c>
      <c r="DZ39" s="62">
        <v>0</v>
      </c>
      <c r="EA39" s="62">
        <v>0</v>
      </c>
      <c r="EB39" s="62">
        <v>0</v>
      </c>
      <c r="EC39" s="62">
        <v>0</v>
      </c>
      <c r="ED39" s="62">
        <v>0</v>
      </c>
      <c r="EE39" s="62">
        <v>0</v>
      </c>
      <c r="EF39" s="62">
        <v>0</v>
      </c>
      <c r="EG39" s="62">
        <v>0</v>
      </c>
      <c r="EH39" s="62">
        <v>0</v>
      </c>
      <c r="EI39" s="62">
        <v>0</v>
      </c>
      <c r="EJ39" s="62">
        <v>0</v>
      </c>
      <c r="EK39" s="62">
        <v>0</v>
      </c>
      <c r="EL39" s="62">
        <v>0</v>
      </c>
      <c r="EM39" s="62">
        <v>0</v>
      </c>
      <c r="EN39" s="62">
        <v>0</v>
      </c>
      <c r="EO39" s="62">
        <v>0</v>
      </c>
      <c r="EP39" s="62">
        <v>0</v>
      </c>
      <c r="EQ39" s="62">
        <v>0</v>
      </c>
      <c r="ER39" s="62">
        <v>0</v>
      </c>
      <c r="ES39" s="62">
        <v>0</v>
      </c>
      <c r="ET39" s="62">
        <v>0</v>
      </c>
      <c r="EU39" s="62">
        <v>0</v>
      </c>
      <c r="EV39" s="62">
        <v>0</v>
      </c>
      <c r="EW39" s="62">
        <v>0</v>
      </c>
      <c r="EX39" s="62">
        <v>0</v>
      </c>
      <c r="EY39" s="62">
        <v>0</v>
      </c>
      <c r="EZ39" s="62">
        <v>0</v>
      </c>
      <c r="FA39" s="62">
        <v>0</v>
      </c>
      <c r="FB39" s="62">
        <v>0</v>
      </c>
      <c r="FC39" s="62">
        <v>0</v>
      </c>
      <c r="FD39" s="62">
        <v>0</v>
      </c>
      <c r="FE39" s="62">
        <v>0</v>
      </c>
      <c r="FF39" s="62">
        <v>0</v>
      </c>
      <c r="FG39" s="62">
        <v>0</v>
      </c>
      <c r="FH39" s="62">
        <v>0</v>
      </c>
      <c r="FI39" s="62">
        <v>0</v>
      </c>
      <c r="FJ39" s="62">
        <v>0</v>
      </c>
      <c r="FK39" s="62">
        <v>0</v>
      </c>
      <c r="FL39" s="62">
        <v>0</v>
      </c>
      <c r="FM39" s="62">
        <v>0</v>
      </c>
      <c r="FN39" s="62">
        <v>0</v>
      </c>
      <c r="FO39" s="62">
        <v>0</v>
      </c>
      <c r="FP39" s="62">
        <v>0</v>
      </c>
      <c r="FQ39" s="62">
        <v>0</v>
      </c>
      <c r="FR39" s="62">
        <v>0</v>
      </c>
      <c r="FS39" s="62">
        <v>0</v>
      </c>
      <c r="FT39" s="62">
        <v>0</v>
      </c>
      <c r="FU39" s="62">
        <v>0</v>
      </c>
      <c r="FV39" s="62">
        <v>0</v>
      </c>
      <c r="FW39" s="62">
        <v>0</v>
      </c>
      <c r="FX39" s="62">
        <v>0</v>
      </c>
      <c r="FY39" s="62">
        <v>0</v>
      </c>
      <c r="FZ39" s="62">
        <v>0</v>
      </c>
      <c r="GA39" s="62">
        <v>0</v>
      </c>
      <c r="GB39" s="62">
        <v>0</v>
      </c>
      <c r="GC39" s="62">
        <v>0</v>
      </c>
      <c r="GD39" s="62">
        <v>0</v>
      </c>
      <c r="GE39" s="62">
        <v>0</v>
      </c>
      <c r="GF39" s="62">
        <v>0</v>
      </c>
      <c r="GG39" s="62">
        <v>0</v>
      </c>
      <c r="GH39" s="62">
        <v>0</v>
      </c>
      <c r="GI39" s="62">
        <v>0</v>
      </c>
      <c r="GJ39" s="62">
        <v>0</v>
      </c>
      <c r="GK39" s="62">
        <v>0</v>
      </c>
      <c r="GL39" s="62">
        <v>0</v>
      </c>
      <c r="GM39" s="62">
        <v>0</v>
      </c>
      <c r="GN39" s="62">
        <v>0</v>
      </c>
      <c r="GO39" s="62">
        <v>0</v>
      </c>
      <c r="GP39" s="62">
        <v>0</v>
      </c>
      <c r="GQ39" s="62">
        <v>0</v>
      </c>
      <c r="GR39" s="62">
        <v>0</v>
      </c>
      <c r="GS39" s="62">
        <v>0</v>
      </c>
    </row>
    <row r="40" spans="1:201" s="62" customFormat="1" x14ac:dyDescent="0.2">
      <c r="A40" s="77">
        <v>0</v>
      </c>
      <c r="B40" s="64">
        <v>0</v>
      </c>
      <c r="C40" s="64">
        <v>0</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2">
        <v>0</v>
      </c>
      <c r="AF40" s="62">
        <v>0</v>
      </c>
      <c r="AG40" s="62">
        <v>0</v>
      </c>
      <c r="AH40" s="62">
        <v>0</v>
      </c>
      <c r="AI40" s="62">
        <v>0</v>
      </c>
      <c r="AJ40" s="62">
        <v>0</v>
      </c>
      <c r="AK40" s="62">
        <v>0</v>
      </c>
      <c r="AL40" s="62">
        <v>0</v>
      </c>
      <c r="AM40" s="62">
        <v>0</v>
      </c>
      <c r="AN40" s="62">
        <v>0</v>
      </c>
      <c r="AO40" s="62">
        <v>0</v>
      </c>
      <c r="AP40" s="62">
        <v>0</v>
      </c>
      <c r="AQ40" s="62">
        <v>0</v>
      </c>
      <c r="AR40" s="62">
        <v>0</v>
      </c>
      <c r="AS40" s="62">
        <v>0</v>
      </c>
      <c r="AT40" s="62">
        <v>0</v>
      </c>
      <c r="AU40" s="62">
        <v>0</v>
      </c>
      <c r="AV40" s="62">
        <v>0</v>
      </c>
      <c r="AW40" s="62">
        <v>0</v>
      </c>
      <c r="AX40" s="62">
        <v>0</v>
      </c>
      <c r="AY40" s="62">
        <v>0</v>
      </c>
      <c r="AZ40" s="62">
        <v>0</v>
      </c>
      <c r="BA40" s="62">
        <v>0</v>
      </c>
      <c r="BB40" s="62">
        <v>0</v>
      </c>
      <c r="BC40" s="62">
        <v>0</v>
      </c>
      <c r="BD40" s="62">
        <v>0</v>
      </c>
      <c r="BE40" s="62">
        <v>0</v>
      </c>
      <c r="BF40" s="62">
        <v>0</v>
      </c>
      <c r="BG40" s="62">
        <v>0</v>
      </c>
      <c r="BH40" s="62">
        <v>0</v>
      </c>
      <c r="BI40" s="62">
        <v>0</v>
      </c>
      <c r="BJ40" s="62">
        <v>0</v>
      </c>
      <c r="BK40" s="62">
        <v>0</v>
      </c>
      <c r="BL40" s="62">
        <v>0</v>
      </c>
      <c r="BM40" s="62">
        <v>0</v>
      </c>
      <c r="BN40" s="62">
        <v>0</v>
      </c>
      <c r="BO40" s="62">
        <v>0</v>
      </c>
      <c r="BP40" s="62">
        <v>0</v>
      </c>
      <c r="BQ40" s="62">
        <v>0</v>
      </c>
      <c r="BR40" s="62">
        <v>0</v>
      </c>
      <c r="BS40" s="62">
        <v>0</v>
      </c>
      <c r="BT40" s="62">
        <v>0</v>
      </c>
      <c r="BU40" s="62">
        <v>0</v>
      </c>
      <c r="BV40" s="62">
        <v>0</v>
      </c>
      <c r="BW40" s="62">
        <v>0</v>
      </c>
      <c r="BX40" s="62">
        <v>0</v>
      </c>
      <c r="BY40" s="62">
        <v>0</v>
      </c>
      <c r="BZ40" s="62">
        <v>0</v>
      </c>
      <c r="CA40" s="62">
        <v>0</v>
      </c>
      <c r="CB40" s="62">
        <v>0</v>
      </c>
      <c r="CC40" s="62">
        <v>0</v>
      </c>
      <c r="CD40" s="62">
        <v>0</v>
      </c>
      <c r="CE40" s="62">
        <v>0</v>
      </c>
      <c r="CF40" s="62">
        <v>0</v>
      </c>
      <c r="CG40" s="62">
        <v>0</v>
      </c>
      <c r="CH40" s="62">
        <v>0</v>
      </c>
      <c r="CI40" s="62">
        <v>0</v>
      </c>
      <c r="CJ40" s="62">
        <v>0</v>
      </c>
      <c r="CK40" s="62">
        <v>0</v>
      </c>
      <c r="CL40" s="62">
        <v>0</v>
      </c>
      <c r="CM40" s="62">
        <v>0</v>
      </c>
      <c r="CN40" s="62">
        <v>0</v>
      </c>
      <c r="CO40" s="62">
        <v>0</v>
      </c>
      <c r="CP40" s="62">
        <v>0</v>
      </c>
      <c r="CQ40" s="62">
        <v>0</v>
      </c>
      <c r="CR40" s="62">
        <v>0</v>
      </c>
      <c r="CS40" s="62">
        <v>0</v>
      </c>
      <c r="CT40" s="62">
        <v>0</v>
      </c>
      <c r="CU40" s="62">
        <v>0</v>
      </c>
      <c r="CV40" s="62">
        <v>0</v>
      </c>
      <c r="CW40" s="62">
        <v>0</v>
      </c>
      <c r="CX40" s="62">
        <v>0</v>
      </c>
      <c r="CY40" s="62">
        <v>0</v>
      </c>
      <c r="CZ40" s="62">
        <v>0</v>
      </c>
      <c r="DA40" s="62">
        <v>0</v>
      </c>
      <c r="DB40" s="62">
        <v>0</v>
      </c>
      <c r="DC40" s="62">
        <v>0</v>
      </c>
      <c r="DD40" s="62">
        <v>0</v>
      </c>
      <c r="DE40" s="62">
        <v>0</v>
      </c>
      <c r="DF40" s="62">
        <v>0</v>
      </c>
      <c r="DG40" s="62">
        <v>0</v>
      </c>
      <c r="DH40" s="62">
        <v>0</v>
      </c>
      <c r="DI40" s="62">
        <v>0</v>
      </c>
      <c r="DJ40" s="62">
        <v>0</v>
      </c>
      <c r="DK40" s="62">
        <v>0</v>
      </c>
      <c r="DL40" s="62">
        <v>0</v>
      </c>
      <c r="DM40" s="62">
        <v>0</v>
      </c>
      <c r="DN40" s="62">
        <v>0</v>
      </c>
      <c r="DO40" s="62">
        <v>0</v>
      </c>
      <c r="DP40" s="62">
        <v>0</v>
      </c>
      <c r="DQ40" s="62">
        <v>0</v>
      </c>
      <c r="DR40" s="62">
        <v>0</v>
      </c>
      <c r="DS40" s="62">
        <v>0</v>
      </c>
      <c r="DT40" s="62">
        <v>0</v>
      </c>
      <c r="DU40" s="62">
        <v>0</v>
      </c>
      <c r="DV40" s="62">
        <v>0</v>
      </c>
      <c r="DW40" s="62">
        <v>0</v>
      </c>
      <c r="DX40" s="62">
        <v>0</v>
      </c>
      <c r="DY40" s="62">
        <v>0</v>
      </c>
      <c r="DZ40" s="62">
        <v>0</v>
      </c>
      <c r="EA40" s="62">
        <v>0</v>
      </c>
      <c r="EB40" s="62">
        <v>0</v>
      </c>
      <c r="EC40" s="62">
        <v>0</v>
      </c>
      <c r="ED40" s="62">
        <v>0</v>
      </c>
      <c r="EE40" s="62">
        <v>0</v>
      </c>
      <c r="EF40" s="62">
        <v>0</v>
      </c>
      <c r="EG40" s="62">
        <v>0</v>
      </c>
      <c r="EH40" s="62">
        <v>0</v>
      </c>
      <c r="EI40" s="62">
        <v>0</v>
      </c>
      <c r="EJ40" s="62">
        <v>0</v>
      </c>
      <c r="EK40" s="62">
        <v>0</v>
      </c>
      <c r="EL40" s="62">
        <v>0</v>
      </c>
      <c r="EM40" s="62">
        <v>0</v>
      </c>
      <c r="EN40" s="62">
        <v>0</v>
      </c>
      <c r="EO40" s="62">
        <v>0</v>
      </c>
      <c r="EP40" s="62">
        <v>0</v>
      </c>
      <c r="EQ40" s="62">
        <v>0</v>
      </c>
      <c r="ER40" s="62">
        <v>0</v>
      </c>
      <c r="ES40" s="62">
        <v>0</v>
      </c>
      <c r="ET40" s="62">
        <v>0</v>
      </c>
      <c r="EU40" s="62">
        <v>0</v>
      </c>
      <c r="EV40" s="62">
        <v>0</v>
      </c>
      <c r="EW40" s="62">
        <v>0</v>
      </c>
      <c r="EX40" s="62">
        <v>0</v>
      </c>
      <c r="EY40" s="62">
        <v>0</v>
      </c>
      <c r="EZ40" s="62">
        <v>0</v>
      </c>
      <c r="FA40" s="62">
        <v>0</v>
      </c>
      <c r="FB40" s="62">
        <v>0</v>
      </c>
      <c r="FC40" s="62">
        <v>0</v>
      </c>
      <c r="FD40" s="62">
        <v>0</v>
      </c>
      <c r="FE40" s="62">
        <v>0</v>
      </c>
      <c r="FF40" s="62">
        <v>0</v>
      </c>
      <c r="FG40" s="62">
        <v>0</v>
      </c>
      <c r="FH40" s="62">
        <v>0</v>
      </c>
      <c r="FI40" s="62">
        <v>0</v>
      </c>
      <c r="FJ40" s="62">
        <v>0</v>
      </c>
      <c r="FK40" s="62">
        <v>0</v>
      </c>
      <c r="FL40" s="62">
        <v>0</v>
      </c>
      <c r="FM40" s="62">
        <v>0</v>
      </c>
      <c r="FN40" s="62">
        <v>0</v>
      </c>
      <c r="FO40" s="62">
        <v>0</v>
      </c>
      <c r="FP40" s="62">
        <v>0</v>
      </c>
      <c r="FQ40" s="62">
        <v>0</v>
      </c>
      <c r="FR40" s="62">
        <v>0</v>
      </c>
      <c r="FS40" s="62">
        <v>0</v>
      </c>
      <c r="FT40" s="62">
        <v>0</v>
      </c>
      <c r="FU40" s="62">
        <v>0</v>
      </c>
      <c r="FV40" s="62">
        <v>0</v>
      </c>
      <c r="FW40" s="62">
        <v>0</v>
      </c>
      <c r="FX40" s="62">
        <v>0</v>
      </c>
      <c r="FY40" s="62">
        <v>0</v>
      </c>
      <c r="FZ40" s="62">
        <v>0</v>
      </c>
      <c r="GA40" s="62">
        <v>0</v>
      </c>
      <c r="GB40" s="62">
        <v>0</v>
      </c>
      <c r="GC40" s="62">
        <v>0</v>
      </c>
      <c r="GD40" s="62">
        <v>0</v>
      </c>
      <c r="GE40" s="62">
        <v>0</v>
      </c>
      <c r="GF40" s="62">
        <v>0</v>
      </c>
      <c r="GG40" s="62">
        <v>0</v>
      </c>
      <c r="GH40" s="62">
        <v>0</v>
      </c>
      <c r="GI40" s="62">
        <v>0</v>
      </c>
      <c r="GJ40" s="62">
        <v>0</v>
      </c>
      <c r="GK40" s="62">
        <v>0</v>
      </c>
      <c r="GL40" s="62">
        <v>0</v>
      </c>
      <c r="GM40" s="62">
        <v>0</v>
      </c>
      <c r="GN40" s="62">
        <v>0</v>
      </c>
      <c r="GO40" s="62">
        <v>0</v>
      </c>
      <c r="GP40" s="62">
        <v>0</v>
      </c>
      <c r="GQ40" s="62">
        <v>0</v>
      </c>
      <c r="GR40" s="62">
        <v>0</v>
      </c>
      <c r="GS40" s="62">
        <v>0</v>
      </c>
    </row>
    <row r="41" spans="1:201" s="62" customFormat="1" x14ac:dyDescent="0.2">
      <c r="A41" s="77">
        <v>0</v>
      </c>
      <c r="B41" s="64">
        <v>0</v>
      </c>
      <c r="C41" s="64">
        <v>0</v>
      </c>
      <c r="D41" s="64">
        <v>0</v>
      </c>
      <c r="E41" s="64">
        <v>0</v>
      </c>
      <c r="F41" s="64">
        <v>0</v>
      </c>
      <c r="G41" s="64">
        <v>0</v>
      </c>
      <c r="H41" s="64">
        <v>0</v>
      </c>
      <c r="I41" s="64">
        <v>0</v>
      </c>
      <c r="J41" s="64">
        <v>0</v>
      </c>
      <c r="K41" s="64">
        <v>0</v>
      </c>
      <c r="L41" s="64">
        <v>0</v>
      </c>
      <c r="M41" s="64">
        <v>0</v>
      </c>
      <c r="N41" s="64">
        <v>0</v>
      </c>
      <c r="O41" s="64">
        <v>0</v>
      </c>
      <c r="P41" s="64">
        <v>0</v>
      </c>
      <c r="Q41" s="64">
        <v>0</v>
      </c>
      <c r="R41" s="64">
        <v>0</v>
      </c>
      <c r="S41" s="64">
        <v>0</v>
      </c>
      <c r="T41" s="64">
        <v>0</v>
      </c>
      <c r="U41" s="64">
        <v>0</v>
      </c>
      <c r="V41" s="64">
        <v>0</v>
      </c>
      <c r="W41" s="64">
        <v>0</v>
      </c>
      <c r="X41" s="64">
        <v>0</v>
      </c>
      <c r="Y41" s="64">
        <v>0</v>
      </c>
      <c r="Z41" s="64">
        <v>0</v>
      </c>
      <c r="AA41" s="64">
        <v>0</v>
      </c>
      <c r="AB41" s="64">
        <v>0</v>
      </c>
      <c r="AC41" s="64">
        <v>0</v>
      </c>
      <c r="AD41" s="64">
        <v>0</v>
      </c>
      <c r="AE41" s="62">
        <v>0</v>
      </c>
      <c r="AF41" s="62">
        <v>0</v>
      </c>
      <c r="AG41" s="62">
        <v>0</v>
      </c>
      <c r="AH41" s="62">
        <v>0</v>
      </c>
      <c r="AI41" s="62">
        <v>0</v>
      </c>
      <c r="AJ41" s="62">
        <v>0</v>
      </c>
      <c r="AK41" s="62">
        <v>0</v>
      </c>
      <c r="AL41" s="62">
        <v>0</v>
      </c>
      <c r="AM41" s="62">
        <v>0</v>
      </c>
      <c r="AN41" s="62">
        <v>0</v>
      </c>
      <c r="AO41" s="62">
        <v>0</v>
      </c>
      <c r="AP41" s="62">
        <v>0</v>
      </c>
      <c r="AQ41" s="62">
        <v>0</v>
      </c>
      <c r="AR41" s="62">
        <v>0</v>
      </c>
      <c r="AS41" s="62">
        <v>0</v>
      </c>
      <c r="AT41" s="62">
        <v>0</v>
      </c>
      <c r="AU41" s="62">
        <v>0</v>
      </c>
      <c r="AV41" s="62">
        <v>0</v>
      </c>
      <c r="AW41" s="62">
        <v>0</v>
      </c>
      <c r="AX41" s="62">
        <v>0</v>
      </c>
      <c r="AY41" s="62">
        <v>0</v>
      </c>
      <c r="AZ41" s="62">
        <v>0</v>
      </c>
      <c r="BA41" s="62">
        <v>0</v>
      </c>
      <c r="BB41" s="62">
        <v>0</v>
      </c>
      <c r="BC41" s="62">
        <v>0</v>
      </c>
      <c r="BD41" s="62">
        <v>0</v>
      </c>
      <c r="BE41" s="62">
        <v>0</v>
      </c>
      <c r="BF41" s="62">
        <v>0</v>
      </c>
      <c r="BG41" s="62">
        <v>0</v>
      </c>
      <c r="BH41" s="62">
        <v>0</v>
      </c>
      <c r="BI41" s="62">
        <v>0</v>
      </c>
      <c r="BJ41" s="62">
        <v>0</v>
      </c>
      <c r="BK41" s="62">
        <v>0</v>
      </c>
      <c r="BL41" s="62">
        <v>0</v>
      </c>
      <c r="BM41" s="62">
        <v>0</v>
      </c>
      <c r="BN41" s="62">
        <v>0</v>
      </c>
      <c r="BO41" s="62">
        <v>0</v>
      </c>
      <c r="BP41" s="62">
        <v>0</v>
      </c>
      <c r="BQ41" s="62">
        <v>0</v>
      </c>
      <c r="BR41" s="62">
        <v>0</v>
      </c>
      <c r="BS41" s="62">
        <v>0</v>
      </c>
      <c r="BT41" s="62">
        <v>0</v>
      </c>
      <c r="BU41" s="62">
        <v>0</v>
      </c>
      <c r="BV41" s="62">
        <v>0</v>
      </c>
      <c r="BW41" s="62">
        <v>0</v>
      </c>
      <c r="BX41" s="62">
        <v>0</v>
      </c>
      <c r="BY41" s="62">
        <v>0</v>
      </c>
      <c r="BZ41" s="62">
        <v>0</v>
      </c>
      <c r="CA41" s="62">
        <v>0</v>
      </c>
      <c r="CB41" s="62">
        <v>0</v>
      </c>
      <c r="CC41" s="62">
        <v>0</v>
      </c>
      <c r="CD41" s="62">
        <v>0</v>
      </c>
      <c r="CE41" s="62">
        <v>0</v>
      </c>
      <c r="CF41" s="62">
        <v>0</v>
      </c>
      <c r="CG41" s="62">
        <v>0</v>
      </c>
      <c r="CH41" s="62">
        <v>0</v>
      </c>
      <c r="CI41" s="62">
        <v>0</v>
      </c>
      <c r="CJ41" s="62">
        <v>0</v>
      </c>
      <c r="CK41" s="62">
        <v>0</v>
      </c>
      <c r="CL41" s="62">
        <v>0</v>
      </c>
      <c r="CM41" s="62">
        <v>0</v>
      </c>
      <c r="CN41" s="62">
        <v>0</v>
      </c>
      <c r="CO41" s="62">
        <v>0</v>
      </c>
      <c r="CP41" s="62">
        <v>0</v>
      </c>
      <c r="CQ41" s="62">
        <v>0</v>
      </c>
      <c r="CR41" s="62">
        <v>0</v>
      </c>
      <c r="CS41" s="62">
        <v>0</v>
      </c>
      <c r="CT41" s="62">
        <v>0</v>
      </c>
      <c r="CU41" s="62">
        <v>0</v>
      </c>
      <c r="CV41" s="62">
        <v>0</v>
      </c>
      <c r="CW41" s="62">
        <v>0</v>
      </c>
      <c r="CX41" s="62">
        <v>0</v>
      </c>
      <c r="CY41" s="62">
        <v>0</v>
      </c>
      <c r="CZ41" s="62">
        <v>0</v>
      </c>
      <c r="DA41" s="62">
        <v>0</v>
      </c>
      <c r="DB41" s="62">
        <v>0</v>
      </c>
      <c r="DC41" s="62">
        <v>0</v>
      </c>
      <c r="DD41" s="62">
        <v>0</v>
      </c>
      <c r="DE41" s="62">
        <v>0</v>
      </c>
      <c r="DF41" s="62">
        <v>0</v>
      </c>
      <c r="DG41" s="62">
        <v>0</v>
      </c>
      <c r="DH41" s="62">
        <v>0</v>
      </c>
      <c r="DI41" s="62">
        <v>0</v>
      </c>
      <c r="DJ41" s="62">
        <v>0</v>
      </c>
      <c r="DK41" s="62">
        <v>0</v>
      </c>
      <c r="DL41" s="62">
        <v>0</v>
      </c>
      <c r="DM41" s="62">
        <v>0</v>
      </c>
      <c r="DN41" s="62">
        <v>0</v>
      </c>
      <c r="DO41" s="62">
        <v>0</v>
      </c>
      <c r="DP41" s="62">
        <v>0</v>
      </c>
      <c r="DQ41" s="62">
        <v>0</v>
      </c>
      <c r="DR41" s="62">
        <v>0</v>
      </c>
      <c r="DS41" s="62">
        <v>0</v>
      </c>
      <c r="DT41" s="62">
        <v>0</v>
      </c>
      <c r="DU41" s="62">
        <v>0</v>
      </c>
      <c r="DV41" s="62">
        <v>0</v>
      </c>
      <c r="DW41" s="62">
        <v>0</v>
      </c>
      <c r="DX41" s="62">
        <v>0</v>
      </c>
      <c r="DY41" s="62">
        <v>0</v>
      </c>
      <c r="DZ41" s="62">
        <v>0</v>
      </c>
      <c r="EA41" s="62">
        <v>0</v>
      </c>
      <c r="EB41" s="62">
        <v>0</v>
      </c>
      <c r="EC41" s="62">
        <v>0</v>
      </c>
      <c r="ED41" s="62">
        <v>0</v>
      </c>
      <c r="EE41" s="62">
        <v>0</v>
      </c>
      <c r="EF41" s="62">
        <v>0</v>
      </c>
      <c r="EG41" s="62">
        <v>0</v>
      </c>
      <c r="EH41" s="62">
        <v>0</v>
      </c>
      <c r="EI41" s="62">
        <v>0</v>
      </c>
      <c r="EJ41" s="62">
        <v>0</v>
      </c>
      <c r="EK41" s="62">
        <v>0</v>
      </c>
      <c r="EL41" s="62">
        <v>0</v>
      </c>
      <c r="EM41" s="62">
        <v>0</v>
      </c>
      <c r="EN41" s="62">
        <v>0</v>
      </c>
      <c r="EO41" s="62">
        <v>0</v>
      </c>
      <c r="EP41" s="62">
        <v>0</v>
      </c>
      <c r="EQ41" s="62">
        <v>0</v>
      </c>
      <c r="ER41" s="62">
        <v>0</v>
      </c>
      <c r="ES41" s="62">
        <v>0</v>
      </c>
      <c r="ET41" s="62">
        <v>0</v>
      </c>
      <c r="EU41" s="62">
        <v>0</v>
      </c>
      <c r="EV41" s="62">
        <v>0</v>
      </c>
      <c r="EW41" s="62">
        <v>0</v>
      </c>
      <c r="EX41" s="62">
        <v>0</v>
      </c>
      <c r="EY41" s="62">
        <v>0</v>
      </c>
      <c r="EZ41" s="62">
        <v>0</v>
      </c>
      <c r="FA41" s="62">
        <v>0</v>
      </c>
      <c r="FB41" s="62">
        <v>0</v>
      </c>
      <c r="FC41" s="62">
        <v>0</v>
      </c>
      <c r="FD41" s="62">
        <v>0</v>
      </c>
      <c r="FE41" s="62">
        <v>0</v>
      </c>
      <c r="FF41" s="62">
        <v>0</v>
      </c>
      <c r="FG41" s="62">
        <v>0</v>
      </c>
      <c r="FH41" s="62">
        <v>0</v>
      </c>
      <c r="FI41" s="62">
        <v>0</v>
      </c>
      <c r="FJ41" s="62">
        <v>0</v>
      </c>
      <c r="FK41" s="62">
        <v>0</v>
      </c>
      <c r="FL41" s="62">
        <v>0</v>
      </c>
      <c r="FM41" s="62">
        <v>0</v>
      </c>
      <c r="FN41" s="62">
        <v>0</v>
      </c>
      <c r="FO41" s="62">
        <v>0</v>
      </c>
      <c r="FP41" s="62">
        <v>0</v>
      </c>
      <c r="FQ41" s="62">
        <v>0</v>
      </c>
      <c r="FR41" s="62">
        <v>0</v>
      </c>
      <c r="FS41" s="62">
        <v>0</v>
      </c>
      <c r="FT41" s="62">
        <v>0</v>
      </c>
      <c r="FU41" s="62">
        <v>0</v>
      </c>
      <c r="FV41" s="62">
        <v>0</v>
      </c>
      <c r="FW41" s="62">
        <v>0</v>
      </c>
      <c r="FX41" s="62">
        <v>0</v>
      </c>
      <c r="FY41" s="62">
        <v>0</v>
      </c>
      <c r="FZ41" s="62">
        <v>0</v>
      </c>
      <c r="GA41" s="62">
        <v>0</v>
      </c>
      <c r="GB41" s="62">
        <v>0</v>
      </c>
      <c r="GC41" s="62">
        <v>0</v>
      </c>
      <c r="GD41" s="62">
        <v>0</v>
      </c>
      <c r="GE41" s="62">
        <v>0</v>
      </c>
      <c r="GF41" s="62">
        <v>0</v>
      </c>
      <c r="GG41" s="62">
        <v>0</v>
      </c>
      <c r="GH41" s="62">
        <v>0</v>
      </c>
      <c r="GI41" s="62">
        <v>0</v>
      </c>
      <c r="GJ41" s="62">
        <v>0</v>
      </c>
      <c r="GK41" s="62">
        <v>0</v>
      </c>
      <c r="GL41" s="62">
        <v>0</v>
      </c>
      <c r="GM41" s="62">
        <v>0</v>
      </c>
      <c r="GN41" s="62">
        <v>0</v>
      </c>
      <c r="GO41" s="62">
        <v>0</v>
      </c>
      <c r="GP41" s="62">
        <v>0</v>
      </c>
      <c r="GQ41" s="62">
        <v>0</v>
      </c>
      <c r="GR41" s="62">
        <v>0</v>
      </c>
      <c r="GS41" s="62">
        <v>0</v>
      </c>
    </row>
    <row r="42" spans="1:201" s="62" customFormat="1" x14ac:dyDescent="0.2">
      <c r="A42" s="77">
        <v>0</v>
      </c>
      <c r="B42" s="64">
        <v>0</v>
      </c>
      <c r="C42" s="64">
        <v>0</v>
      </c>
      <c r="D42" s="64">
        <v>0</v>
      </c>
      <c r="E42" s="64">
        <v>0</v>
      </c>
      <c r="F42" s="64">
        <v>0</v>
      </c>
      <c r="G42" s="64">
        <v>0</v>
      </c>
      <c r="H42" s="64">
        <v>0</v>
      </c>
      <c r="I42" s="64">
        <v>0</v>
      </c>
      <c r="J42" s="64">
        <v>0</v>
      </c>
      <c r="K42" s="64">
        <v>0</v>
      </c>
      <c r="L42" s="64">
        <v>0</v>
      </c>
      <c r="M42" s="64">
        <v>0</v>
      </c>
      <c r="N42" s="64">
        <v>0</v>
      </c>
      <c r="O42" s="64">
        <v>0</v>
      </c>
      <c r="P42" s="64">
        <v>0</v>
      </c>
      <c r="Q42" s="64">
        <v>0</v>
      </c>
      <c r="R42" s="64">
        <v>0</v>
      </c>
      <c r="S42" s="64">
        <v>0</v>
      </c>
      <c r="T42" s="64">
        <v>0</v>
      </c>
      <c r="U42" s="64">
        <v>0</v>
      </c>
      <c r="V42" s="64">
        <v>0</v>
      </c>
      <c r="W42" s="64">
        <v>0</v>
      </c>
      <c r="X42" s="64">
        <v>0</v>
      </c>
      <c r="Y42" s="64">
        <v>0</v>
      </c>
      <c r="Z42" s="64">
        <v>0</v>
      </c>
      <c r="AA42" s="64">
        <v>0</v>
      </c>
      <c r="AB42" s="64">
        <v>0</v>
      </c>
      <c r="AC42" s="64">
        <v>0</v>
      </c>
      <c r="AD42" s="64">
        <v>0</v>
      </c>
      <c r="AE42" s="62">
        <v>0</v>
      </c>
      <c r="AF42" s="62">
        <v>0</v>
      </c>
      <c r="AG42" s="62">
        <v>0</v>
      </c>
      <c r="AH42" s="62">
        <v>0</v>
      </c>
      <c r="AI42" s="62">
        <v>0</v>
      </c>
      <c r="AJ42" s="62">
        <v>0</v>
      </c>
      <c r="AK42" s="62">
        <v>0</v>
      </c>
      <c r="AL42" s="62">
        <v>0</v>
      </c>
      <c r="AM42" s="62">
        <v>0</v>
      </c>
      <c r="AN42" s="62">
        <v>0</v>
      </c>
      <c r="AO42" s="62">
        <v>0</v>
      </c>
      <c r="AP42" s="62">
        <v>0</v>
      </c>
      <c r="AQ42" s="62">
        <v>0</v>
      </c>
      <c r="AR42" s="62">
        <v>0</v>
      </c>
      <c r="AS42" s="62">
        <v>0</v>
      </c>
      <c r="AT42" s="62">
        <v>0</v>
      </c>
      <c r="AU42" s="62">
        <v>0</v>
      </c>
      <c r="AV42" s="62">
        <v>0</v>
      </c>
      <c r="AW42" s="62">
        <v>0</v>
      </c>
      <c r="AX42" s="62">
        <v>0</v>
      </c>
      <c r="AY42" s="62">
        <v>0</v>
      </c>
      <c r="AZ42" s="62">
        <v>0</v>
      </c>
      <c r="BA42" s="62">
        <v>0</v>
      </c>
      <c r="BB42" s="62">
        <v>0</v>
      </c>
      <c r="BC42" s="62">
        <v>0</v>
      </c>
      <c r="BD42" s="62">
        <v>0</v>
      </c>
      <c r="BE42" s="62">
        <v>0</v>
      </c>
      <c r="BF42" s="62">
        <v>0</v>
      </c>
      <c r="BG42" s="62">
        <v>0</v>
      </c>
      <c r="BH42" s="62">
        <v>0</v>
      </c>
      <c r="BI42" s="62">
        <v>0</v>
      </c>
      <c r="BJ42" s="62">
        <v>0</v>
      </c>
      <c r="BK42" s="62">
        <v>0</v>
      </c>
      <c r="BL42" s="62">
        <v>0</v>
      </c>
      <c r="BM42" s="62">
        <v>0</v>
      </c>
      <c r="BN42" s="62">
        <v>0</v>
      </c>
      <c r="BO42" s="62">
        <v>0</v>
      </c>
      <c r="BP42" s="62">
        <v>0</v>
      </c>
      <c r="BQ42" s="62">
        <v>0</v>
      </c>
      <c r="BR42" s="62">
        <v>0</v>
      </c>
      <c r="BS42" s="62">
        <v>0</v>
      </c>
      <c r="BT42" s="62">
        <v>0</v>
      </c>
      <c r="BU42" s="62">
        <v>0</v>
      </c>
      <c r="BV42" s="62">
        <v>0</v>
      </c>
      <c r="BW42" s="62">
        <v>0</v>
      </c>
      <c r="BX42" s="62">
        <v>0</v>
      </c>
      <c r="BY42" s="62">
        <v>0</v>
      </c>
      <c r="BZ42" s="62">
        <v>0</v>
      </c>
      <c r="CA42" s="62">
        <v>0</v>
      </c>
      <c r="CB42" s="62">
        <v>0</v>
      </c>
      <c r="CC42" s="62">
        <v>0</v>
      </c>
      <c r="CD42" s="62">
        <v>0</v>
      </c>
      <c r="CE42" s="62">
        <v>0</v>
      </c>
      <c r="CF42" s="62">
        <v>0</v>
      </c>
      <c r="CG42" s="62">
        <v>0</v>
      </c>
      <c r="CH42" s="62">
        <v>0</v>
      </c>
      <c r="CI42" s="62">
        <v>0</v>
      </c>
      <c r="CJ42" s="62">
        <v>0</v>
      </c>
      <c r="CK42" s="62">
        <v>0</v>
      </c>
      <c r="CL42" s="62">
        <v>0</v>
      </c>
      <c r="CM42" s="62">
        <v>0</v>
      </c>
      <c r="CN42" s="62">
        <v>0</v>
      </c>
      <c r="CO42" s="62">
        <v>0</v>
      </c>
      <c r="CP42" s="62">
        <v>0</v>
      </c>
      <c r="CQ42" s="62">
        <v>0</v>
      </c>
      <c r="CR42" s="62">
        <v>0</v>
      </c>
      <c r="CS42" s="62">
        <v>0</v>
      </c>
      <c r="CT42" s="62">
        <v>0</v>
      </c>
      <c r="CU42" s="62">
        <v>0</v>
      </c>
      <c r="CV42" s="62">
        <v>0</v>
      </c>
      <c r="CW42" s="62">
        <v>0</v>
      </c>
      <c r="CX42" s="62">
        <v>0</v>
      </c>
      <c r="CY42" s="62">
        <v>0</v>
      </c>
      <c r="CZ42" s="62">
        <v>0</v>
      </c>
      <c r="DA42" s="62">
        <v>0</v>
      </c>
      <c r="DB42" s="62">
        <v>0</v>
      </c>
      <c r="DC42" s="62">
        <v>0</v>
      </c>
      <c r="DD42" s="62">
        <v>0</v>
      </c>
      <c r="DE42" s="62">
        <v>0</v>
      </c>
      <c r="DF42" s="62">
        <v>0</v>
      </c>
      <c r="DG42" s="62">
        <v>0</v>
      </c>
      <c r="DH42" s="62">
        <v>0</v>
      </c>
      <c r="DI42" s="62">
        <v>0</v>
      </c>
      <c r="DJ42" s="62">
        <v>0</v>
      </c>
      <c r="DK42" s="62">
        <v>0</v>
      </c>
      <c r="DL42" s="62">
        <v>0</v>
      </c>
      <c r="DM42" s="62">
        <v>0</v>
      </c>
      <c r="DN42" s="62">
        <v>0</v>
      </c>
      <c r="DO42" s="62">
        <v>0</v>
      </c>
      <c r="DP42" s="62">
        <v>0</v>
      </c>
      <c r="DQ42" s="62">
        <v>0</v>
      </c>
      <c r="DR42" s="62">
        <v>0</v>
      </c>
      <c r="DS42" s="62">
        <v>0</v>
      </c>
      <c r="DT42" s="62">
        <v>0</v>
      </c>
      <c r="DU42" s="62">
        <v>0</v>
      </c>
      <c r="DV42" s="62">
        <v>0</v>
      </c>
      <c r="DW42" s="62">
        <v>0</v>
      </c>
      <c r="DX42" s="62">
        <v>0</v>
      </c>
      <c r="DY42" s="62">
        <v>0</v>
      </c>
      <c r="DZ42" s="62">
        <v>0</v>
      </c>
      <c r="EA42" s="62">
        <v>0</v>
      </c>
      <c r="EB42" s="62">
        <v>0</v>
      </c>
      <c r="EC42" s="62">
        <v>0</v>
      </c>
      <c r="ED42" s="62">
        <v>0</v>
      </c>
      <c r="EE42" s="62">
        <v>0</v>
      </c>
      <c r="EF42" s="62">
        <v>0</v>
      </c>
      <c r="EG42" s="62">
        <v>0</v>
      </c>
      <c r="EH42" s="62">
        <v>0</v>
      </c>
      <c r="EI42" s="62">
        <v>0</v>
      </c>
      <c r="EJ42" s="62">
        <v>0</v>
      </c>
      <c r="EK42" s="62">
        <v>0</v>
      </c>
      <c r="EL42" s="62">
        <v>0</v>
      </c>
      <c r="EM42" s="62">
        <v>0</v>
      </c>
      <c r="EN42" s="62">
        <v>0</v>
      </c>
      <c r="EO42" s="62">
        <v>0</v>
      </c>
      <c r="EP42" s="62">
        <v>0</v>
      </c>
      <c r="EQ42" s="62">
        <v>0</v>
      </c>
      <c r="ER42" s="62">
        <v>0</v>
      </c>
      <c r="ES42" s="62">
        <v>0</v>
      </c>
      <c r="ET42" s="62">
        <v>0</v>
      </c>
      <c r="EU42" s="62">
        <v>0</v>
      </c>
      <c r="EV42" s="62">
        <v>0</v>
      </c>
      <c r="EW42" s="62">
        <v>0</v>
      </c>
      <c r="EX42" s="62">
        <v>0</v>
      </c>
      <c r="EY42" s="62">
        <v>0</v>
      </c>
      <c r="EZ42" s="62">
        <v>0</v>
      </c>
      <c r="FA42" s="62">
        <v>0</v>
      </c>
      <c r="FB42" s="62">
        <v>0</v>
      </c>
      <c r="FC42" s="62">
        <v>0</v>
      </c>
      <c r="FD42" s="62">
        <v>0</v>
      </c>
      <c r="FE42" s="62">
        <v>0</v>
      </c>
      <c r="FF42" s="62">
        <v>0</v>
      </c>
      <c r="FG42" s="62">
        <v>0</v>
      </c>
      <c r="FH42" s="62">
        <v>0</v>
      </c>
      <c r="FI42" s="62">
        <v>0</v>
      </c>
      <c r="FJ42" s="62">
        <v>0</v>
      </c>
      <c r="FK42" s="62">
        <v>0</v>
      </c>
      <c r="FL42" s="62">
        <v>0</v>
      </c>
      <c r="FM42" s="62">
        <v>0</v>
      </c>
      <c r="FN42" s="62">
        <v>0</v>
      </c>
      <c r="FO42" s="62">
        <v>0</v>
      </c>
      <c r="FP42" s="62">
        <v>0</v>
      </c>
      <c r="FQ42" s="62">
        <v>0</v>
      </c>
      <c r="FR42" s="62">
        <v>0</v>
      </c>
      <c r="FS42" s="62">
        <v>0</v>
      </c>
      <c r="FT42" s="62">
        <v>0</v>
      </c>
      <c r="FU42" s="62">
        <v>0</v>
      </c>
      <c r="FV42" s="62">
        <v>0</v>
      </c>
      <c r="FW42" s="62">
        <v>0</v>
      </c>
      <c r="FX42" s="62">
        <v>0</v>
      </c>
      <c r="FY42" s="62">
        <v>0</v>
      </c>
      <c r="FZ42" s="62">
        <v>0</v>
      </c>
      <c r="GA42" s="62">
        <v>0</v>
      </c>
      <c r="GB42" s="62">
        <v>0</v>
      </c>
      <c r="GC42" s="62">
        <v>0</v>
      </c>
      <c r="GD42" s="62">
        <v>0</v>
      </c>
      <c r="GE42" s="62">
        <v>0</v>
      </c>
      <c r="GF42" s="62">
        <v>0</v>
      </c>
      <c r="GG42" s="62">
        <v>0</v>
      </c>
      <c r="GH42" s="62">
        <v>0</v>
      </c>
      <c r="GI42" s="62">
        <v>0</v>
      </c>
      <c r="GJ42" s="62">
        <v>0</v>
      </c>
      <c r="GK42" s="62">
        <v>0</v>
      </c>
      <c r="GL42" s="62">
        <v>0</v>
      </c>
      <c r="GM42" s="62">
        <v>0</v>
      </c>
      <c r="GN42" s="62">
        <v>0</v>
      </c>
      <c r="GO42" s="62">
        <v>0</v>
      </c>
      <c r="GP42" s="62">
        <v>0</v>
      </c>
      <c r="GQ42" s="62">
        <v>0</v>
      </c>
      <c r="GR42" s="62">
        <v>0</v>
      </c>
      <c r="GS42" s="62">
        <v>0</v>
      </c>
    </row>
    <row r="43" spans="1:201" s="62" customFormat="1" x14ac:dyDescent="0.2">
      <c r="A43" s="77">
        <v>0</v>
      </c>
      <c r="B43" s="64">
        <v>0</v>
      </c>
      <c r="C43" s="64">
        <v>0</v>
      </c>
      <c r="D43" s="64">
        <v>0</v>
      </c>
      <c r="E43" s="64">
        <v>0</v>
      </c>
      <c r="F43" s="64">
        <v>0</v>
      </c>
      <c r="G43" s="64">
        <v>0</v>
      </c>
      <c r="H43" s="64">
        <v>0</v>
      </c>
      <c r="I43" s="64">
        <v>0</v>
      </c>
      <c r="J43" s="64">
        <v>0</v>
      </c>
      <c r="K43" s="64">
        <v>0</v>
      </c>
      <c r="L43" s="64">
        <v>0</v>
      </c>
      <c r="M43" s="64">
        <v>0</v>
      </c>
      <c r="N43" s="64">
        <v>0</v>
      </c>
      <c r="O43" s="64">
        <v>0</v>
      </c>
      <c r="P43" s="64">
        <v>0</v>
      </c>
      <c r="Q43" s="64">
        <v>0</v>
      </c>
      <c r="R43" s="64">
        <v>0</v>
      </c>
      <c r="S43" s="64">
        <v>0</v>
      </c>
      <c r="T43" s="64">
        <v>0</v>
      </c>
      <c r="U43" s="64">
        <v>0</v>
      </c>
      <c r="V43" s="64">
        <v>0</v>
      </c>
      <c r="W43" s="64">
        <v>0</v>
      </c>
      <c r="X43" s="64">
        <v>0</v>
      </c>
      <c r="Y43" s="64">
        <v>0</v>
      </c>
      <c r="Z43" s="64">
        <v>0</v>
      </c>
      <c r="AA43" s="64">
        <v>0</v>
      </c>
      <c r="AB43" s="64">
        <v>0</v>
      </c>
      <c r="AC43" s="64">
        <v>0</v>
      </c>
      <c r="AD43" s="64">
        <v>0</v>
      </c>
      <c r="AE43" s="62">
        <v>0</v>
      </c>
      <c r="AF43" s="62">
        <v>0</v>
      </c>
      <c r="AG43" s="62">
        <v>0</v>
      </c>
      <c r="AH43" s="62">
        <v>0</v>
      </c>
      <c r="AI43" s="62">
        <v>0</v>
      </c>
      <c r="AJ43" s="62">
        <v>0</v>
      </c>
      <c r="AK43" s="62">
        <v>0</v>
      </c>
      <c r="AL43" s="62">
        <v>0</v>
      </c>
      <c r="AM43" s="62">
        <v>0</v>
      </c>
      <c r="AN43" s="62">
        <v>0</v>
      </c>
      <c r="AO43" s="62">
        <v>0</v>
      </c>
      <c r="AP43" s="62">
        <v>0</v>
      </c>
      <c r="AQ43" s="62">
        <v>0</v>
      </c>
      <c r="AR43" s="62">
        <v>0</v>
      </c>
      <c r="AS43" s="62">
        <v>0</v>
      </c>
      <c r="AT43" s="62">
        <v>0</v>
      </c>
      <c r="AU43" s="62">
        <v>0</v>
      </c>
      <c r="AV43" s="62">
        <v>0</v>
      </c>
      <c r="AW43" s="62">
        <v>0</v>
      </c>
      <c r="AX43" s="62">
        <v>0</v>
      </c>
      <c r="AY43" s="62">
        <v>0</v>
      </c>
      <c r="AZ43" s="62">
        <v>0</v>
      </c>
      <c r="BA43" s="62">
        <v>0</v>
      </c>
      <c r="BB43" s="62">
        <v>0</v>
      </c>
      <c r="BC43" s="62">
        <v>0</v>
      </c>
      <c r="BD43" s="62">
        <v>0</v>
      </c>
      <c r="BE43" s="62">
        <v>0</v>
      </c>
      <c r="BF43" s="62">
        <v>0</v>
      </c>
      <c r="BG43" s="62">
        <v>0</v>
      </c>
      <c r="BH43" s="62">
        <v>0</v>
      </c>
      <c r="BI43" s="62">
        <v>0</v>
      </c>
      <c r="BJ43" s="62">
        <v>0</v>
      </c>
      <c r="BK43" s="62">
        <v>0</v>
      </c>
      <c r="BL43" s="62">
        <v>0</v>
      </c>
      <c r="BM43" s="62">
        <v>0</v>
      </c>
      <c r="BN43" s="62">
        <v>0</v>
      </c>
      <c r="BO43" s="62">
        <v>0</v>
      </c>
      <c r="BP43" s="62">
        <v>0</v>
      </c>
      <c r="BQ43" s="62">
        <v>0</v>
      </c>
      <c r="BR43" s="62">
        <v>0</v>
      </c>
      <c r="BS43" s="62">
        <v>0</v>
      </c>
      <c r="BT43" s="62">
        <v>0</v>
      </c>
      <c r="BU43" s="62">
        <v>0</v>
      </c>
      <c r="BV43" s="62">
        <v>0</v>
      </c>
      <c r="BW43" s="62">
        <v>0</v>
      </c>
      <c r="BX43" s="62">
        <v>0</v>
      </c>
      <c r="BY43" s="62">
        <v>0</v>
      </c>
      <c r="BZ43" s="62">
        <v>0</v>
      </c>
      <c r="CA43" s="62">
        <v>0</v>
      </c>
      <c r="CB43" s="62">
        <v>0</v>
      </c>
      <c r="CC43" s="62">
        <v>0</v>
      </c>
      <c r="CD43" s="62">
        <v>0</v>
      </c>
      <c r="CE43" s="62">
        <v>0</v>
      </c>
      <c r="CF43" s="62">
        <v>0</v>
      </c>
      <c r="CG43" s="62">
        <v>0</v>
      </c>
      <c r="CH43" s="62">
        <v>0</v>
      </c>
      <c r="CI43" s="62">
        <v>0</v>
      </c>
      <c r="CJ43" s="62">
        <v>0</v>
      </c>
      <c r="CK43" s="62">
        <v>0</v>
      </c>
      <c r="CL43" s="62">
        <v>0</v>
      </c>
      <c r="CM43" s="62">
        <v>0</v>
      </c>
      <c r="CN43" s="62">
        <v>0</v>
      </c>
      <c r="CO43" s="62">
        <v>0</v>
      </c>
      <c r="CP43" s="62">
        <v>0</v>
      </c>
      <c r="CQ43" s="62">
        <v>0</v>
      </c>
      <c r="CR43" s="62">
        <v>0</v>
      </c>
      <c r="CS43" s="62">
        <v>0</v>
      </c>
      <c r="CT43" s="62">
        <v>0</v>
      </c>
      <c r="CU43" s="62">
        <v>0</v>
      </c>
      <c r="CV43" s="62">
        <v>0</v>
      </c>
      <c r="CW43" s="62">
        <v>0</v>
      </c>
      <c r="CX43" s="62">
        <v>0</v>
      </c>
      <c r="CY43" s="62">
        <v>0</v>
      </c>
      <c r="CZ43" s="62">
        <v>0</v>
      </c>
      <c r="DA43" s="62">
        <v>0</v>
      </c>
      <c r="DB43" s="62">
        <v>0</v>
      </c>
      <c r="DC43" s="62">
        <v>0</v>
      </c>
      <c r="DD43" s="62">
        <v>0</v>
      </c>
      <c r="DE43" s="62">
        <v>0</v>
      </c>
      <c r="DF43" s="62">
        <v>0</v>
      </c>
      <c r="DG43" s="62">
        <v>0</v>
      </c>
      <c r="DH43" s="62">
        <v>0</v>
      </c>
      <c r="DI43" s="62">
        <v>0</v>
      </c>
      <c r="DJ43" s="62">
        <v>0</v>
      </c>
      <c r="DK43" s="62">
        <v>0</v>
      </c>
      <c r="DL43" s="62">
        <v>0</v>
      </c>
      <c r="DM43" s="62">
        <v>0</v>
      </c>
      <c r="DN43" s="62">
        <v>0</v>
      </c>
      <c r="DO43" s="62">
        <v>0</v>
      </c>
      <c r="DP43" s="62">
        <v>0</v>
      </c>
      <c r="DQ43" s="62">
        <v>0</v>
      </c>
      <c r="DR43" s="62">
        <v>0</v>
      </c>
      <c r="DS43" s="62">
        <v>0</v>
      </c>
      <c r="DT43" s="62">
        <v>0</v>
      </c>
      <c r="DU43" s="62">
        <v>0</v>
      </c>
      <c r="DV43" s="62">
        <v>0</v>
      </c>
      <c r="DW43" s="62">
        <v>0</v>
      </c>
      <c r="DX43" s="62">
        <v>0</v>
      </c>
      <c r="DY43" s="62">
        <v>0</v>
      </c>
      <c r="DZ43" s="62">
        <v>0</v>
      </c>
      <c r="EA43" s="62">
        <v>0</v>
      </c>
      <c r="EB43" s="62">
        <v>0</v>
      </c>
      <c r="EC43" s="62">
        <v>0</v>
      </c>
      <c r="ED43" s="62">
        <v>0</v>
      </c>
      <c r="EE43" s="62">
        <v>0</v>
      </c>
      <c r="EF43" s="62">
        <v>0</v>
      </c>
      <c r="EG43" s="62">
        <v>0</v>
      </c>
      <c r="EH43" s="62">
        <v>0</v>
      </c>
      <c r="EI43" s="62">
        <v>0</v>
      </c>
      <c r="EJ43" s="62">
        <v>0</v>
      </c>
      <c r="EK43" s="62">
        <v>0</v>
      </c>
      <c r="EL43" s="62">
        <v>0</v>
      </c>
      <c r="EM43" s="62">
        <v>0</v>
      </c>
      <c r="EN43" s="62">
        <v>0</v>
      </c>
      <c r="EO43" s="62">
        <v>0</v>
      </c>
      <c r="EP43" s="62">
        <v>0</v>
      </c>
      <c r="EQ43" s="62">
        <v>0</v>
      </c>
      <c r="ER43" s="62">
        <v>0</v>
      </c>
      <c r="ES43" s="62">
        <v>0</v>
      </c>
      <c r="ET43" s="62">
        <v>0</v>
      </c>
      <c r="EU43" s="62">
        <v>0</v>
      </c>
      <c r="EV43" s="62">
        <v>0</v>
      </c>
      <c r="EW43" s="62">
        <v>0</v>
      </c>
      <c r="EX43" s="62">
        <v>0</v>
      </c>
      <c r="EY43" s="62">
        <v>0</v>
      </c>
      <c r="EZ43" s="62">
        <v>0</v>
      </c>
      <c r="FA43" s="62">
        <v>0</v>
      </c>
      <c r="FB43" s="62">
        <v>0</v>
      </c>
      <c r="FC43" s="62">
        <v>0</v>
      </c>
      <c r="FD43" s="62">
        <v>0</v>
      </c>
      <c r="FE43" s="62">
        <v>0</v>
      </c>
      <c r="FF43" s="62">
        <v>0</v>
      </c>
      <c r="FG43" s="62">
        <v>0</v>
      </c>
      <c r="FH43" s="62">
        <v>0</v>
      </c>
      <c r="FI43" s="62">
        <v>0</v>
      </c>
      <c r="FJ43" s="62">
        <v>0</v>
      </c>
      <c r="FK43" s="62">
        <v>0</v>
      </c>
      <c r="FL43" s="62">
        <v>0</v>
      </c>
      <c r="FM43" s="62">
        <v>0</v>
      </c>
      <c r="FN43" s="62">
        <v>0</v>
      </c>
      <c r="FO43" s="62">
        <v>0</v>
      </c>
      <c r="FP43" s="62">
        <v>0</v>
      </c>
      <c r="FQ43" s="62">
        <v>0</v>
      </c>
      <c r="FR43" s="62">
        <v>0</v>
      </c>
      <c r="FS43" s="62">
        <v>0</v>
      </c>
      <c r="FT43" s="62">
        <v>0</v>
      </c>
      <c r="FU43" s="62">
        <v>0</v>
      </c>
      <c r="FV43" s="62">
        <v>0</v>
      </c>
      <c r="FW43" s="62">
        <v>0</v>
      </c>
      <c r="FX43" s="62">
        <v>0</v>
      </c>
      <c r="FY43" s="62">
        <v>0</v>
      </c>
      <c r="FZ43" s="62">
        <v>0</v>
      </c>
      <c r="GA43" s="62">
        <v>0</v>
      </c>
      <c r="GB43" s="62">
        <v>0</v>
      </c>
      <c r="GC43" s="62">
        <v>0</v>
      </c>
      <c r="GD43" s="62">
        <v>0</v>
      </c>
      <c r="GE43" s="62">
        <v>0</v>
      </c>
      <c r="GF43" s="62">
        <v>0</v>
      </c>
      <c r="GG43" s="62">
        <v>0</v>
      </c>
      <c r="GH43" s="62">
        <v>0</v>
      </c>
      <c r="GI43" s="62">
        <v>0</v>
      </c>
      <c r="GJ43" s="62">
        <v>0</v>
      </c>
      <c r="GK43" s="62">
        <v>0</v>
      </c>
      <c r="GL43" s="62">
        <v>0</v>
      </c>
      <c r="GM43" s="62">
        <v>0</v>
      </c>
      <c r="GN43" s="62">
        <v>0</v>
      </c>
      <c r="GO43" s="62">
        <v>0</v>
      </c>
      <c r="GP43" s="62">
        <v>0</v>
      </c>
      <c r="GQ43" s="62">
        <v>0</v>
      </c>
      <c r="GR43" s="62">
        <v>0</v>
      </c>
      <c r="GS43" s="62">
        <v>0</v>
      </c>
    </row>
    <row r="48" spans="1:201"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row>
    <row r="49" spans="1:201" x14ac:dyDescent="0.2">
      <c r="A49" s="108" t="s">
        <v>51</v>
      </c>
    </row>
    <row r="50" spans="1:201" x14ac:dyDescent="0.2">
      <c r="A50" s="62" t="s">
        <v>52</v>
      </c>
    </row>
    <row r="51" spans="1:201" x14ac:dyDescent="0.2">
      <c r="A51" s="62" t="s">
        <v>53</v>
      </c>
    </row>
    <row r="52" spans="1:201" ht="15" x14ac:dyDescent="0.25">
      <c r="A52" s="77">
        <v>1</v>
      </c>
      <c r="D52" s="63"/>
      <c r="E52" s="63"/>
      <c r="F52" s="63"/>
      <c r="G52" s="63"/>
      <c r="H52" s="63"/>
      <c r="I52" s="63"/>
      <c r="J52" s="63"/>
      <c r="K52" s="63"/>
      <c r="L52" s="63"/>
      <c r="M52" s="63"/>
      <c r="N52" s="63"/>
      <c r="O52" s="63"/>
      <c r="P52" s="63"/>
      <c r="Q52" s="63"/>
      <c r="R52" s="63"/>
      <c r="S52" s="63"/>
      <c r="T52" s="63"/>
      <c r="U52" s="63"/>
      <c r="V52" s="63"/>
      <c r="W52" s="63"/>
      <c r="X52" s="63"/>
      <c r="Y52" s="63"/>
      <c r="Z52" s="64"/>
      <c r="AA52" s="64"/>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GR52">
        <v>40</v>
      </c>
      <c r="GS52" s="63">
        <v>0.5</v>
      </c>
    </row>
    <row r="53" spans="1:201" ht="15" x14ac:dyDescent="0.25">
      <c r="A53" s="77">
        <v>2</v>
      </c>
      <c r="D53" s="63"/>
      <c r="E53" s="63"/>
      <c r="F53" s="63"/>
      <c r="G53" s="63"/>
      <c r="H53" s="63"/>
      <c r="I53" s="63"/>
      <c r="J53" s="63"/>
      <c r="K53" s="63"/>
      <c r="L53" s="63"/>
      <c r="M53" s="63"/>
      <c r="N53" s="63"/>
      <c r="O53" s="63"/>
      <c r="P53" s="63"/>
      <c r="Q53" s="63"/>
      <c r="R53" s="63"/>
      <c r="S53" s="63"/>
      <c r="T53" s="63"/>
      <c r="U53" s="63"/>
      <c r="V53" s="63"/>
      <c r="W53" s="63"/>
      <c r="X53" s="63"/>
      <c r="Y53" s="63"/>
      <c r="Z53" s="64"/>
      <c r="AA53" s="64"/>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GR53">
        <v>40</v>
      </c>
      <c r="GS53" s="63">
        <v>1</v>
      </c>
    </row>
    <row r="54" spans="1:201" ht="15" x14ac:dyDescent="0.25">
      <c r="A54" s="77">
        <v>3</v>
      </c>
      <c r="D54" s="63"/>
      <c r="E54" s="63"/>
      <c r="F54" s="63"/>
      <c r="G54" s="63"/>
      <c r="H54" s="63"/>
      <c r="I54" s="63"/>
      <c r="J54" s="63"/>
      <c r="K54" s="63"/>
      <c r="L54" s="63"/>
      <c r="M54" s="63"/>
      <c r="N54" s="63"/>
      <c r="O54" s="63"/>
      <c r="P54" s="63"/>
      <c r="Q54" s="63"/>
      <c r="R54" s="63"/>
      <c r="S54" s="63"/>
      <c r="T54" s="63"/>
      <c r="U54" s="63"/>
      <c r="V54" s="63"/>
      <c r="W54" s="63"/>
      <c r="X54" s="63"/>
      <c r="Y54" s="63"/>
      <c r="Z54" s="64"/>
      <c r="AA54" s="64"/>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GR54">
        <v>40</v>
      </c>
      <c r="GS54" s="63">
        <v>10</v>
      </c>
    </row>
    <row r="55" spans="1:201" ht="15" x14ac:dyDescent="0.25">
      <c r="A55" s="77">
        <v>4</v>
      </c>
      <c r="D55" s="63"/>
      <c r="E55" s="63"/>
      <c r="F55" s="63"/>
      <c r="G55" s="63"/>
      <c r="H55" s="63"/>
      <c r="I55" s="63"/>
      <c r="J55" s="63"/>
      <c r="K55" s="63"/>
      <c r="L55" s="63"/>
      <c r="M55" s="63"/>
      <c r="N55" s="63"/>
      <c r="O55" s="63"/>
      <c r="P55" s="63"/>
      <c r="Q55" s="63"/>
      <c r="R55" s="63"/>
      <c r="S55" s="63"/>
      <c r="T55" s="63"/>
      <c r="U55" s="63"/>
      <c r="V55" s="63"/>
      <c r="W55" s="63"/>
      <c r="X55" s="63"/>
      <c r="Y55" s="63"/>
      <c r="Z55" s="64"/>
      <c r="AA55" s="64"/>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GR55">
        <v>40</v>
      </c>
      <c r="GS55" s="63">
        <v>25</v>
      </c>
    </row>
    <row r="56" spans="1:201" ht="15" x14ac:dyDescent="0.25">
      <c r="A56" s="77">
        <v>5</v>
      </c>
      <c r="D56" s="63"/>
      <c r="E56" s="63"/>
      <c r="F56" s="63"/>
      <c r="G56" s="63"/>
      <c r="H56" s="63"/>
      <c r="I56" s="63"/>
      <c r="J56" s="63"/>
      <c r="K56" s="63"/>
      <c r="L56" s="63"/>
      <c r="M56" s="63"/>
      <c r="N56" s="63"/>
      <c r="O56" s="63"/>
      <c r="P56" s="63"/>
      <c r="Q56" s="63"/>
      <c r="R56" s="63"/>
      <c r="S56" s="63"/>
      <c r="T56" s="63"/>
      <c r="U56" s="63"/>
      <c r="V56" s="63"/>
      <c r="W56" s="63"/>
      <c r="X56" s="63"/>
      <c r="Y56" s="63"/>
      <c r="Z56" s="64"/>
      <c r="AA56" s="64"/>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GR56">
        <v>40</v>
      </c>
      <c r="GS56" s="63">
        <v>50</v>
      </c>
    </row>
    <row r="57" spans="1:201" ht="15" x14ac:dyDescent="0.25">
      <c r="A57" s="77">
        <v>6</v>
      </c>
      <c r="D57" s="63"/>
      <c r="E57" s="63"/>
      <c r="F57" s="63"/>
      <c r="G57" s="63"/>
      <c r="H57" s="63"/>
      <c r="I57" s="63"/>
      <c r="J57" s="63"/>
      <c r="K57" s="63"/>
      <c r="L57" s="63"/>
      <c r="M57" s="63"/>
      <c r="N57" s="63"/>
      <c r="O57" s="63"/>
      <c r="P57" s="63"/>
      <c r="Q57" s="63"/>
      <c r="R57" s="63"/>
      <c r="S57" s="63"/>
      <c r="T57" s="63"/>
      <c r="U57" s="63"/>
      <c r="V57" s="63"/>
      <c r="W57" s="63"/>
      <c r="X57" s="63"/>
      <c r="Y57" s="63"/>
      <c r="Z57" s="64"/>
      <c r="AA57" s="64"/>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GR57">
        <v>40</v>
      </c>
      <c r="GS57" s="63">
        <v>100</v>
      </c>
    </row>
    <row r="58" spans="1:201" ht="15" x14ac:dyDescent="0.25">
      <c r="A58" s="77">
        <v>7</v>
      </c>
      <c r="D58" s="63"/>
      <c r="E58" s="63"/>
      <c r="F58" s="63"/>
      <c r="G58" s="63"/>
      <c r="H58" s="63"/>
      <c r="I58" s="63"/>
      <c r="J58" s="63"/>
      <c r="K58" s="63"/>
      <c r="L58" s="63"/>
      <c r="M58" s="63"/>
      <c r="N58" s="63"/>
      <c r="O58" s="63"/>
      <c r="P58" s="63"/>
      <c r="Q58" s="63"/>
      <c r="R58" s="63"/>
      <c r="S58" s="63"/>
      <c r="T58" s="63"/>
      <c r="U58" s="63"/>
      <c r="V58" s="63"/>
      <c r="W58" s="63"/>
      <c r="X58" s="63"/>
      <c r="Y58" s="63"/>
      <c r="Z58" s="64"/>
      <c r="AA58" s="64"/>
      <c r="AB58" s="63"/>
      <c r="AC58" s="63"/>
      <c r="AD58" s="63"/>
      <c r="GR58">
        <v>40</v>
      </c>
      <c r="GS58" s="63">
        <v>200</v>
      </c>
    </row>
    <row r="59" spans="1:201" ht="15" x14ac:dyDescent="0.25">
      <c r="A59" s="77">
        <v>8</v>
      </c>
      <c r="B59" s="63"/>
      <c r="C59" s="63"/>
      <c r="D59" s="63"/>
      <c r="E59" s="63"/>
      <c r="F59" s="63"/>
      <c r="G59" s="63"/>
      <c r="H59" s="63"/>
      <c r="I59" s="63"/>
      <c r="J59" s="63"/>
      <c r="K59" s="63"/>
      <c r="L59" s="63"/>
      <c r="M59" s="63"/>
      <c r="N59" s="63"/>
      <c r="O59" s="63"/>
      <c r="P59" s="63"/>
      <c r="Q59" s="63"/>
      <c r="R59" s="63"/>
      <c r="S59" s="63"/>
      <c r="T59" s="63"/>
      <c r="U59" s="63"/>
      <c r="V59" s="63"/>
      <c r="W59" s="63"/>
      <c r="X59" s="63"/>
      <c r="Y59" s="63"/>
      <c r="Z59" s="64"/>
      <c r="AA59" s="64"/>
      <c r="AB59" s="63"/>
      <c r="AC59" s="63"/>
      <c r="AD59" s="63"/>
      <c r="GR59">
        <v>40</v>
      </c>
      <c r="GS59" s="63">
        <v>300</v>
      </c>
    </row>
    <row r="60" spans="1:201" ht="15" x14ac:dyDescent="0.25">
      <c r="A60" s="77">
        <v>9</v>
      </c>
      <c r="B60" s="63"/>
      <c r="C60" s="63"/>
      <c r="D60" s="63"/>
      <c r="E60" s="63"/>
      <c r="F60" s="63"/>
      <c r="G60" s="63"/>
      <c r="H60" s="63"/>
      <c r="I60" s="63"/>
      <c r="J60" s="63"/>
      <c r="K60" s="63"/>
      <c r="L60" s="63"/>
      <c r="M60" s="63"/>
      <c r="N60" s="63"/>
      <c r="O60" s="63"/>
      <c r="P60" s="63"/>
      <c r="Q60" s="63"/>
      <c r="R60" s="63"/>
      <c r="S60" s="63"/>
      <c r="T60" s="63"/>
      <c r="U60" s="63"/>
      <c r="V60" s="63"/>
      <c r="W60" s="63"/>
      <c r="X60" s="63"/>
      <c r="Y60" s="63"/>
      <c r="Z60" s="64"/>
      <c r="AA60" s="64"/>
      <c r="AB60" s="63"/>
      <c r="AC60" s="63"/>
      <c r="AD60" s="63"/>
      <c r="GR60">
        <v>40</v>
      </c>
      <c r="GS60" s="63">
        <v>400</v>
      </c>
    </row>
    <row r="61" spans="1:201" ht="15" x14ac:dyDescent="0.25">
      <c r="A61" s="77">
        <v>10</v>
      </c>
      <c r="GR61">
        <v>40</v>
      </c>
      <c r="GS61" s="63">
        <v>500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2323-6BA4-4E25-BD75-2C9BAC6A22E5}">
  <dimension ref="A2:CY209"/>
  <sheetViews>
    <sheetView zoomScale="80" zoomScaleNormal="80" workbookViewId="0">
      <selection activeCell="G19" sqref="G19"/>
    </sheetView>
  </sheetViews>
  <sheetFormatPr defaultRowHeight="12.75" x14ac:dyDescent="0.2"/>
  <cols>
    <col min="1" max="1" width="18.42578125" customWidth="1"/>
    <col min="2" max="30" width="18.7109375" customWidth="1"/>
  </cols>
  <sheetData>
    <row r="2" spans="1:103" x14ac:dyDescent="0.2">
      <c r="C2" t="s">
        <v>38</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c r="X2" t="s">
        <v>74</v>
      </c>
      <c r="Y2" t="s">
        <v>75</v>
      </c>
      <c r="Z2" t="s">
        <v>76</v>
      </c>
      <c r="AA2" t="s">
        <v>77</v>
      </c>
      <c r="AB2" t="s">
        <v>78</v>
      </c>
      <c r="AC2" t="s">
        <v>79</v>
      </c>
      <c r="AD2" t="s">
        <v>80</v>
      </c>
      <c r="AE2" t="s">
        <v>81</v>
      </c>
      <c r="AF2" t="s">
        <v>82</v>
      </c>
      <c r="AG2" t="s">
        <v>83</v>
      </c>
      <c r="AH2" t="s">
        <v>84</v>
      </c>
      <c r="AI2" t="s">
        <v>85</v>
      </c>
      <c r="AJ2" t="s">
        <v>86</v>
      </c>
      <c r="AK2" t="s">
        <v>87</v>
      </c>
      <c r="AL2" t="s">
        <v>88</v>
      </c>
      <c r="AM2" t="s">
        <v>89</v>
      </c>
      <c r="AN2" t="s">
        <v>90</v>
      </c>
      <c r="AO2" t="s">
        <v>91</v>
      </c>
      <c r="AP2" t="s">
        <v>92</v>
      </c>
      <c r="AQ2" t="s">
        <v>93</v>
      </c>
      <c r="AR2" t="s">
        <v>94</v>
      </c>
      <c r="AS2" t="s">
        <v>95</v>
      </c>
      <c r="AT2" t="s">
        <v>96</v>
      </c>
      <c r="AU2" t="s">
        <v>97</v>
      </c>
      <c r="AV2" t="s">
        <v>98</v>
      </c>
      <c r="AW2" t="s">
        <v>99</v>
      </c>
      <c r="AX2" t="s">
        <v>100</v>
      </c>
      <c r="AY2" t="s">
        <v>101</v>
      </c>
      <c r="AZ2" t="s">
        <v>102</v>
      </c>
      <c r="BA2" t="s">
        <v>103</v>
      </c>
      <c r="BB2" t="s">
        <v>104</v>
      </c>
      <c r="BC2" t="s">
        <v>105</v>
      </c>
      <c r="BD2" t="s">
        <v>106</v>
      </c>
      <c r="BE2" t="s">
        <v>107</v>
      </c>
      <c r="BF2" t="s">
        <v>108</v>
      </c>
      <c r="BG2" t="s">
        <v>109</v>
      </c>
      <c r="BH2" t="s">
        <v>110</v>
      </c>
      <c r="BI2" t="s">
        <v>111</v>
      </c>
      <c r="BJ2" t="s">
        <v>112</v>
      </c>
      <c r="BK2" t="s">
        <v>113</v>
      </c>
      <c r="BL2" t="s">
        <v>114</v>
      </c>
      <c r="BM2" t="s">
        <v>115</v>
      </c>
      <c r="BN2" t="s">
        <v>116</v>
      </c>
      <c r="BO2" t="s">
        <v>117</v>
      </c>
      <c r="BP2" t="s">
        <v>118</v>
      </c>
      <c r="BQ2" t="s">
        <v>119</v>
      </c>
      <c r="BR2" t="s">
        <v>120</v>
      </c>
      <c r="BS2" t="s">
        <v>121</v>
      </c>
      <c r="BT2" t="s">
        <v>122</v>
      </c>
      <c r="BU2" t="s">
        <v>123</v>
      </c>
      <c r="BV2" t="s">
        <v>124</v>
      </c>
      <c r="BW2" t="s">
        <v>125</v>
      </c>
      <c r="BX2" t="s">
        <v>126</v>
      </c>
      <c r="BY2" t="s">
        <v>127</v>
      </c>
      <c r="BZ2" t="s">
        <v>128</v>
      </c>
      <c r="CA2" t="s">
        <v>129</v>
      </c>
      <c r="CB2" t="s">
        <v>130</v>
      </c>
      <c r="CC2" t="s">
        <v>131</v>
      </c>
      <c r="CD2" t="s">
        <v>132</v>
      </c>
      <c r="CE2" t="s">
        <v>133</v>
      </c>
      <c r="CF2" t="s">
        <v>134</v>
      </c>
      <c r="CG2" t="s">
        <v>135</v>
      </c>
      <c r="CH2" t="s">
        <v>136</v>
      </c>
      <c r="CI2" t="s">
        <v>137</v>
      </c>
      <c r="CJ2" t="s">
        <v>138</v>
      </c>
      <c r="CK2" t="s">
        <v>139</v>
      </c>
      <c r="CL2" t="s">
        <v>140</v>
      </c>
      <c r="CM2" t="s">
        <v>141</v>
      </c>
      <c r="CN2" t="s">
        <v>142</v>
      </c>
      <c r="CO2" t="s">
        <v>143</v>
      </c>
      <c r="CP2" t="s">
        <v>144</v>
      </c>
      <c r="CQ2" t="s">
        <v>145</v>
      </c>
      <c r="CR2" t="s">
        <v>146</v>
      </c>
      <c r="CS2" t="s">
        <v>147</v>
      </c>
      <c r="CT2" t="s">
        <v>148</v>
      </c>
      <c r="CU2" t="s">
        <v>149</v>
      </c>
      <c r="CV2" t="s">
        <v>150</v>
      </c>
      <c r="CW2" t="s">
        <v>151</v>
      </c>
      <c r="CX2" t="s">
        <v>152</v>
      </c>
      <c r="CY2" t="s">
        <v>153</v>
      </c>
    </row>
    <row r="3" spans="1:103" x14ac:dyDescent="0.2">
      <c r="C3" t="s">
        <v>39</v>
      </c>
    </row>
    <row r="4" spans="1:103" x14ac:dyDescent="0.2">
      <c r="C4" t="s">
        <v>40</v>
      </c>
      <c r="D4" s="60"/>
      <c r="E4" s="60"/>
      <c r="F4" s="60"/>
      <c r="G4" s="60"/>
      <c r="H4" s="60"/>
      <c r="I4" s="60"/>
      <c r="J4" s="60"/>
      <c r="K4" s="60"/>
      <c r="L4" s="60"/>
    </row>
    <row r="5" spans="1:103" x14ac:dyDescent="0.2">
      <c r="C5" t="s">
        <v>41</v>
      </c>
    </row>
    <row r="6" spans="1:103" x14ac:dyDescent="0.2">
      <c r="C6" t="s">
        <v>42</v>
      </c>
      <c r="D6" t="s">
        <v>154</v>
      </c>
      <c r="E6" t="s">
        <v>154</v>
      </c>
      <c r="F6" t="s">
        <v>154</v>
      </c>
      <c r="G6" t="s">
        <v>154</v>
      </c>
      <c r="H6" t="s">
        <v>154</v>
      </c>
      <c r="I6" t="s">
        <v>154</v>
      </c>
      <c r="J6" t="s">
        <v>154</v>
      </c>
      <c r="K6" t="s">
        <v>154</v>
      </c>
      <c r="L6" t="s">
        <v>154</v>
      </c>
      <c r="M6" t="s">
        <v>154</v>
      </c>
      <c r="N6" t="s">
        <v>154</v>
      </c>
      <c r="O6" t="s">
        <v>154</v>
      </c>
      <c r="P6" t="s">
        <v>154</v>
      </c>
      <c r="Q6" t="s">
        <v>154</v>
      </c>
      <c r="R6" t="s">
        <v>154</v>
      </c>
      <c r="S6" t="s">
        <v>154</v>
      </c>
      <c r="T6" t="s">
        <v>154</v>
      </c>
      <c r="U6" t="s">
        <v>154</v>
      </c>
      <c r="V6" t="s">
        <v>154</v>
      </c>
      <c r="W6" t="s">
        <v>154</v>
      </c>
      <c r="X6" t="s">
        <v>154</v>
      </c>
      <c r="Y6" t="s">
        <v>154</v>
      </c>
      <c r="Z6" t="s">
        <v>154</v>
      </c>
      <c r="AA6" t="s">
        <v>154</v>
      </c>
      <c r="AB6" t="s">
        <v>154</v>
      </c>
      <c r="AC6" t="s">
        <v>154</v>
      </c>
      <c r="AD6" t="s">
        <v>154</v>
      </c>
      <c r="AE6" t="s">
        <v>154</v>
      </c>
      <c r="AF6" t="s">
        <v>154</v>
      </c>
      <c r="AG6" t="s">
        <v>154</v>
      </c>
      <c r="AH6" t="s">
        <v>154</v>
      </c>
      <c r="AI6" t="s">
        <v>154</v>
      </c>
      <c r="AJ6" t="s">
        <v>154</v>
      </c>
      <c r="AK6" t="s">
        <v>154</v>
      </c>
      <c r="AL6" t="s">
        <v>154</v>
      </c>
      <c r="AM6" t="s">
        <v>154</v>
      </c>
      <c r="AN6" t="s">
        <v>154</v>
      </c>
      <c r="AO6" t="s">
        <v>154</v>
      </c>
      <c r="AP6" t="s">
        <v>154</v>
      </c>
      <c r="AQ6" t="s">
        <v>154</v>
      </c>
      <c r="AR6" t="s">
        <v>154</v>
      </c>
      <c r="AS6" t="s">
        <v>154</v>
      </c>
      <c r="AT6" t="s">
        <v>154</v>
      </c>
      <c r="AU6" t="s">
        <v>154</v>
      </c>
      <c r="AV6" t="s">
        <v>154</v>
      </c>
      <c r="AW6" t="s">
        <v>154</v>
      </c>
      <c r="AX6" t="s">
        <v>154</v>
      </c>
      <c r="AY6" t="s">
        <v>154</v>
      </c>
      <c r="AZ6" t="s">
        <v>154</v>
      </c>
      <c r="BA6" t="s">
        <v>154</v>
      </c>
      <c r="BB6" t="s">
        <v>154</v>
      </c>
      <c r="BC6" t="s">
        <v>154</v>
      </c>
      <c r="BD6" t="s">
        <v>154</v>
      </c>
      <c r="BE6" t="s">
        <v>154</v>
      </c>
      <c r="BF6" t="s">
        <v>154</v>
      </c>
      <c r="BG6" t="s">
        <v>154</v>
      </c>
      <c r="BH6" t="s">
        <v>154</v>
      </c>
      <c r="BI6" t="s">
        <v>154</v>
      </c>
      <c r="BJ6" t="s">
        <v>154</v>
      </c>
      <c r="BK6" t="s">
        <v>154</v>
      </c>
      <c r="BL6" t="s">
        <v>154</v>
      </c>
      <c r="BM6" t="s">
        <v>154</v>
      </c>
      <c r="BN6" t="s">
        <v>154</v>
      </c>
      <c r="BO6" t="s">
        <v>154</v>
      </c>
      <c r="BP6" t="s">
        <v>154</v>
      </c>
      <c r="BQ6" t="s">
        <v>154</v>
      </c>
      <c r="BR6" t="s">
        <v>154</v>
      </c>
      <c r="BS6" t="s">
        <v>154</v>
      </c>
      <c r="BT6" t="s">
        <v>154</v>
      </c>
      <c r="BU6" t="s">
        <v>154</v>
      </c>
      <c r="BV6" t="s">
        <v>154</v>
      </c>
      <c r="BW6" t="s">
        <v>154</v>
      </c>
      <c r="BX6" t="s">
        <v>154</v>
      </c>
      <c r="BY6" t="s">
        <v>154</v>
      </c>
      <c r="BZ6" t="s">
        <v>154</v>
      </c>
      <c r="CA6" t="s">
        <v>154</v>
      </c>
      <c r="CB6" t="s">
        <v>154</v>
      </c>
      <c r="CC6" t="s">
        <v>154</v>
      </c>
      <c r="CD6" t="s">
        <v>154</v>
      </c>
      <c r="CE6" t="s">
        <v>154</v>
      </c>
      <c r="CF6" t="s">
        <v>154</v>
      </c>
      <c r="CG6" t="s">
        <v>154</v>
      </c>
      <c r="CH6" t="s">
        <v>154</v>
      </c>
      <c r="CI6" t="s">
        <v>154</v>
      </c>
      <c r="CJ6" t="s">
        <v>154</v>
      </c>
      <c r="CK6" t="s">
        <v>154</v>
      </c>
      <c r="CL6" t="s">
        <v>154</v>
      </c>
      <c r="CM6" t="s">
        <v>154</v>
      </c>
      <c r="CN6" t="s">
        <v>154</v>
      </c>
      <c r="CO6" t="s">
        <v>154</v>
      </c>
      <c r="CP6" t="s">
        <v>154</v>
      </c>
      <c r="CQ6" t="s">
        <v>154</v>
      </c>
      <c r="CR6" t="s">
        <v>154</v>
      </c>
      <c r="CS6" t="s">
        <v>154</v>
      </c>
      <c r="CT6" t="s">
        <v>154</v>
      </c>
      <c r="CU6" t="s">
        <v>154</v>
      </c>
      <c r="CV6" t="s">
        <v>154</v>
      </c>
      <c r="CW6" t="s">
        <v>154</v>
      </c>
      <c r="CX6" t="s">
        <v>154</v>
      </c>
      <c r="CY6" t="s">
        <v>154</v>
      </c>
    </row>
    <row r="7" spans="1:103" x14ac:dyDescent="0.2">
      <c r="C7" t="s">
        <v>43</v>
      </c>
    </row>
    <row r="9" spans="1:103" x14ac:dyDescent="0.2">
      <c r="A9" t="s">
        <v>44</v>
      </c>
      <c r="B9" t="s">
        <v>45</v>
      </c>
      <c r="C9" t="s">
        <v>46</v>
      </c>
      <c r="D9" t="s">
        <v>47</v>
      </c>
      <c r="E9" t="s">
        <v>47</v>
      </c>
      <c r="F9" t="s">
        <v>47</v>
      </c>
      <c r="G9" t="s">
        <v>47</v>
      </c>
      <c r="H9" t="s">
        <v>47</v>
      </c>
      <c r="I9" t="s">
        <v>47</v>
      </c>
      <c r="J9" t="s">
        <v>47</v>
      </c>
      <c r="K9" t="s">
        <v>47</v>
      </c>
      <c r="L9" t="s">
        <v>47</v>
      </c>
      <c r="M9" t="s">
        <v>47</v>
      </c>
      <c r="N9" t="s">
        <v>47</v>
      </c>
      <c r="O9" t="s">
        <v>47</v>
      </c>
      <c r="P9" t="s">
        <v>47</v>
      </c>
      <c r="Q9" t="s">
        <v>47</v>
      </c>
      <c r="R9" t="s">
        <v>47</v>
      </c>
      <c r="S9" t="s">
        <v>47</v>
      </c>
      <c r="T9" t="s">
        <v>47</v>
      </c>
      <c r="U9" t="s">
        <v>47</v>
      </c>
      <c r="V9" t="s">
        <v>47</v>
      </c>
      <c r="W9" t="s">
        <v>47</v>
      </c>
      <c r="X9" t="s">
        <v>47</v>
      </c>
      <c r="Y9" t="s">
        <v>47</v>
      </c>
      <c r="Z9" t="s">
        <v>47</v>
      </c>
      <c r="AA9" t="s">
        <v>47</v>
      </c>
      <c r="AB9" t="s">
        <v>47</v>
      </c>
      <c r="AC9" t="s">
        <v>47</v>
      </c>
      <c r="AD9" t="s">
        <v>47</v>
      </c>
      <c r="AE9" t="s">
        <v>47</v>
      </c>
      <c r="AF9" t="s">
        <v>47</v>
      </c>
      <c r="AG9" t="s">
        <v>47</v>
      </c>
      <c r="AH9" t="s">
        <v>47</v>
      </c>
      <c r="AI9" t="s">
        <v>47</v>
      </c>
      <c r="AJ9" t="s">
        <v>47</v>
      </c>
      <c r="AK9" t="s">
        <v>47</v>
      </c>
      <c r="AL9" t="s">
        <v>47</v>
      </c>
      <c r="AM9" t="s">
        <v>47</v>
      </c>
      <c r="AN9" t="s">
        <v>47</v>
      </c>
      <c r="AO9" t="s">
        <v>47</v>
      </c>
      <c r="AP9" t="s">
        <v>47</v>
      </c>
      <c r="AQ9" t="s">
        <v>47</v>
      </c>
      <c r="AR9" t="s">
        <v>47</v>
      </c>
      <c r="AS9" t="s">
        <v>47</v>
      </c>
      <c r="AT9" t="s">
        <v>47</v>
      </c>
      <c r="AU9" t="s">
        <v>47</v>
      </c>
      <c r="AV9" t="s">
        <v>47</v>
      </c>
      <c r="AW9" t="s">
        <v>47</v>
      </c>
      <c r="AX9" t="s">
        <v>47</v>
      </c>
      <c r="AY9" t="s">
        <v>47</v>
      </c>
      <c r="AZ9" t="s">
        <v>47</v>
      </c>
      <c r="BA9" t="s">
        <v>47</v>
      </c>
      <c r="BB9" t="s">
        <v>47</v>
      </c>
      <c r="BC9" t="s">
        <v>47</v>
      </c>
      <c r="BD9" t="s">
        <v>47</v>
      </c>
      <c r="BE9" t="s">
        <v>47</v>
      </c>
      <c r="BF9" t="s">
        <v>47</v>
      </c>
      <c r="BG9" t="s">
        <v>47</v>
      </c>
      <c r="BH9" t="s">
        <v>47</v>
      </c>
      <c r="BI9" t="s">
        <v>47</v>
      </c>
      <c r="BJ9" t="s">
        <v>47</v>
      </c>
      <c r="BK9" t="s">
        <v>47</v>
      </c>
      <c r="BL9" t="s">
        <v>47</v>
      </c>
      <c r="BM9" t="s">
        <v>47</v>
      </c>
      <c r="BN9" t="s">
        <v>47</v>
      </c>
      <c r="BO9" t="s">
        <v>47</v>
      </c>
      <c r="BP9" t="s">
        <v>47</v>
      </c>
      <c r="BQ9" t="s">
        <v>47</v>
      </c>
      <c r="BR9" t="s">
        <v>47</v>
      </c>
      <c r="BS9" t="s">
        <v>47</v>
      </c>
      <c r="BT9" t="s">
        <v>47</v>
      </c>
      <c r="BU9" t="s">
        <v>47</v>
      </c>
      <c r="BV9" t="s">
        <v>47</v>
      </c>
      <c r="BW9" t="s">
        <v>47</v>
      </c>
      <c r="BX9" t="s">
        <v>47</v>
      </c>
      <c r="BY9" t="s">
        <v>47</v>
      </c>
      <c r="BZ9" t="s">
        <v>47</v>
      </c>
      <c r="CA9" t="s">
        <v>47</v>
      </c>
      <c r="CB9" t="s">
        <v>47</v>
      </c>
      <c r="CC9" t="s">
        <v>47</v>
      </c>
      <c r="CD9" t="s">
        <v>47</v>
      </c>
      <c r="CE9" t="s">
        <v>47</v>
      </c>
      <c r="CF9" t="s">
        <v>47</v>
      </c>
      <c r="CG9" t="s">
        <v>47</v>
      </c>
      <c r="CH9" t="s">
        <v>47</v>
      </c>
      <c r="CI9" t="s">
        <v>47</v>
      </c>
      <c r="CJ9" t="s">
        <v>47</v>
      </c>
      <c r="CK9" t="s">
        <v>47</v>
      </c>
      <c r="CL9" t="s">
        <v>47</v>
      </c>
      <c r="CM9" t="s">
        <v>47</v>
      </c>
      <c r="CN9" t="s">
        <v>47</v>
      </c>
      <c r="CO9" t="s">
        <v>47</v>
      </c>
      <c r="CP9" t="s">
        <v>47</v>
      </c>
      <c r="CQ9" t="s">
        <v>47</v>
      </c>
      <c r="CR9" t="s">
        <v>47</v>
      </c>
      <c r="CS9" t="s">
        <v>47</v>
      </c>
      <c r="CT9" t="s">
        <v>47</v>
      </c>
      <c r="CU9" t="s">
        <v>47</v>
      </c>
      <c r="CV9" t="s">
        <v>47</v>
      </c>
      <c r="CW9" t="s">
        <v>47</v>
      </c>
      <c r="CX9" t="s">
        <v>47</v>
      </c>
      <c r="CY9" t="s">
        <v>47</v>
      </c>
    </row>
    <row r="10" spans="1:103" x14ac:dyDescent="0.2">
      <c r="A10">
        <v>1</v>
      </c>
      <c r="B10">
        <f>'Cal Data'!B10</f>
        <v>0</v>
      </c>
      <c r="C10">
        <f>'Cal Data'!C10</f>
        <v>0</v>
      </c>
    </row>
    <row r="11" spans="1:103" x14ac:dyDescent="0.2">
      <c r="A11">
        <v>2</v>
      </c>
      <c r="B11">
        <f>'Cal Data'!B11</f>
        <v>0</v>
      </c>
      <c r="C11">
        <f>'Cal Data'!C11</f>
        <v>0</v>
      </c>
    </row>
    <row r="12" spans="1:103" x14ac:dyDescent="0.2">
      <c r="A12">
        <v>3</v>
      </c>
      <c r="B12">
        <f>'Cal Data'!B12</f>
        <v>0</v>
      </c>
      <c r="C12">
        <f>'Cal Data'!C12</f>
        <v>0</v>
      </c>
    </row>
    <row r="13" spans="1:103" x14ac:dyDescent="0.2">
      <c r="A13">
        <v>4</v>
      </c>
      <c r="B13">
        <f>'Cal Data'!B13</f>
        <v>0</v>
      </c>
      <c r="C13">
        <f>'Cal Data'!C13</f>
        <v>0</v>
      </c>
    </row>
    <row r="14" spans="1:103" x14ac:dyDescent="0.2">
      <c r="A14">
        <v>5</v>
      </c>
      <c r="B14">
        <f>'Cal Data'!B14</f>
        <v>0</v>
      </c>
      <c r="C14">
        <f>'Cal Data'!C14</f>
        <v>0</v>
      </c>
    </row>
    <row r="15" spans="1:103" x14ac:dyDescent="0.2">
      <c r="A15">
        <v>6</v>
      </c>
      <c r="B15">
        <f>'Cal Data'!B15</f>
        <v>0</v>
      </c>
      <c r="C15">
        <f>'Cal Data'!C15</f>
        <v>0</v>
      </c>
    </row>
    <row r="16" spans="1:103" x14ac:dyDescent="0.2">
      <c r="A16">
        <v>7</v>
      </c>
      <c r="B16">
        <f>'Cal Data'!B16</f>
        <v>0</v>
      </c>
      <c r="C16">
        <f>'Cal Data'!C16</f>
        <v>0</v>
      </c>
    </row>
    <row r="17" spans="1:3" x14ac:dyDescent="0.2">
      <c r="A17">
        <v>8</v>
      </c>
      <c r="B17">
        <f>'Cal Data'!B17</f>
        <v>0</v>
      </c>
      <c r="C17">
        <f>'Cal Data'!C17</f>
        <v>0</v>
      </c>
    </row>
    <row r="18" spans="1:3" x14ac:dyDescent="0.2">
      <c r="A18">
        <v>9</v>
      </c>
      <c r="B18">
        <f>'Cal Data'!B18</f>
        <v>0</v>
      </c>
      <c r="C18">
        <f>'Cal Data'!C18</f>
        <v>0</v>
      </c>
    </row>
    <row r="19" spans="1:3" x14ac:dyDescent="0.2">
      <c r="A19">
        <v>10</v>
      </c>
      <c r="B19">
        <f>'Cal Data'!B19</f>
        <v>0</v>
      </c>
      <c r="C19">
        <f>'Cal Data'!C19</f>
        <v>0</v>
      </c>
    </row>
    <row r="20" spans="1:3" x14ac:dyDescent="0.2">
      <c r="A20">
        <v>11</v>
      </c>
      <c r="B20">
        <f>'Cal Data'!B20</f>
        <v>0</v>
      </c>
      <c r="C20">
        <f>'Cal Data'!C20</f>
        <v>0</v>
      </c>
    </row>
    <row r="21" spans="1:3" x14ac:dyDescent="0.2">
      <c r="A21">
        <v>12</v>
      </c>
      <c r="B21">
        <f>'Cal Data'!B21</f>
        <v>0</v>
      </c>
      <c r="C21">
        <f>'Cal Data'!C21</f>
        <v>0</v>
      </c>
    </row>
    <row r="22" spans="1:3" x14ac:dyDescent="0.2">
      <c r="A22">
        <v>13</v>
      </c>
      <c r="B22">
        <f>'Cal Data'!B22</f>
        <v>0</v>
      </c>
      <c r="C22">
        <f>'Cal Data'!C22</f>
        <v>0</v>
      </c>
    </row>
    <row r="23" spans="1:3" x14ac:dyDescent="0.2">
      <c r="A23">
        <v>14</v>
      </c>
      <c r="B23">
        <f>'Cal Data'!B23</f>
        <v>0</v>
      </c>
      <c r="C23">
        <f>'Cal Data'!C23</f>
        <v>0</v>
      </c>
    </row>
    <row r="24" spans="1:3" x14ac:dyDescent="0.2">
      <c r="A24">
        <v>15</v>
      </c>
      <c r="B24">
        <f>'Cal Data'!B24</f>
        <v>0</v>
      </c>
      <c r="C24">
        <f>'Cal Data'!C24</f>
        <v>0</v>
      </c>
    </row>
    <row r="25" spans="1:3" x14ac:dyDescent="0.2">
      <c r="A25">
        <v>16</v>
      </c>
      <c r="B25">
        <f>'Cal Data'!B25</f>
        <v>0</v>
      </c>
      <c r="C25">
        <f>'Cal Data'!C25</f>
        <v>0</v>
      </c>
    </row>
    <row r="26" spans="1:3" x14ac:dyDescent="0.2">
      <c r="A26">
        <v>17</v>
      </c>
      <c r="B26">
        <f>'Cal Data'!B26</f>
        <v>0</v>
      </c>
      <c r="C26">
        <f>'Cal Data'!C26</f>
        <v>0</v>
      </c>
    </row>
    <row r="27" spans="1:3" x14ac:dyDescent="0.2">
      <c r="A27">
        <v>18</v>
      </c>
      <c r="B27">
        <f>'Cal Data'!B27</f>
        <v>0</v>
      </c>
      <c r="C27">
        <f>'Cal Data'!C27</f>
        <v>0</v>
      </c>
    </row>
    <row r="28" spans="1:3" x14ac:dyDescent="0.2">
      <c r="A28">
        <v>19</v>
      </c>
      <c r="B28">
        <f>'Cal Data'!B28</f>
        <v>0</v>
      </c>
      <c r="C28">
        <f>'Cal Data'!C28</f>
        <v>0</v>
      </c>
    </row>
    <row r="29" spans="1:3" x14ac:dyDescent="0.2">
      <c r="A29">
        <v>20</v>
      </c>
      <c r="B29">
        <f>'Cal Data'!B29</f>
        <v>0</v>
      </c>
      <c r="C29">
        <f>'Cal Data'!C29</f>
        <v>0</v>
      </c>
    </row>
    <row r="30" spans="1:3" x14ac:dyDescent="0.2">
      <c r="A30">
        <v>21</v>
      </c>
      <c r="B30">
        <f>'Cal Data'!B30</f>
        <v>0</v>
      </c>
      <c r="C30">
        <f>'Cal Data'!C30</f>
        <v>0</v>
      </c>
    </row>
    <row r="31" spans="1:3" x14ac:dyDescent="0.2">
      <c r="A31">
        <v>22</v>
      </c>
      <c r="B31">
        <f>'Cal Data'!B31</f>
        <v>0</v>
      </c>
      <c r="C31">
        <f>'Cal Data'!C31</f>
        <v>0</v>
      </c>
    </row>
    <row r="32" spans="1:3" x14ac:dyDescent="0.2">
      <c r="A32">
        <v>23</v>
      </c>
      <c r="B32">
        <f>'Cal Data'!B32</f>
        <v>0</v>
      </c>
      <c r="C32">
        <f>'Cal Data'!C32</f>
        <v>0</v>
      </c>
    </row>
    <row r="33" spans="1:45" x14ac:dyDescent="0.2">
      <c r="A33">
        <v>24</v>
      </c>
      <c r="B33">
        <f>'Cal Data'!B33</f>
        <v>0</v>
      </c>
      <c r="C33">
        <f>'Cal Data'!C33</f>
        <v>0</v>
      </c>
    </row>
    <row r="34" spans="1:45" x14ac:dyDescent="0.2">
      <c r="A34">
        <v>25</v>
      </c>
      <c r="B34">
        <f>'Cal Data'!B34</f>
        <v>0</v>
      </c>
      <c r="C34">
        <f>'Cal Data'!C34</f>
        <v>0</v>
      </c>
    </row>
    <row r="35" spans="1:45" x14ac:dyDescent="0.2">
      <c r="A35">
        <v>26</v>
      </c>
      <c r="B35">
        <f>'Cal Data'!B35</f>
        <v>0</v>
      </c>
      <c r="C35">
        <f>'Cal Data'!C35</f>
        <v>0</v>
      </c>
    </row>
    <row r="36" spans="1:45" x14ac:dyDescent="0.2">
      <c r="A36">
        <v>27</v>
      </c>
      <c r="B36">
        <f>'Cal Data'!B36</f>
        <v>0</v>
      </c>
      <c r="C36">
        <f>'Cal Data'!C36</f>
        <v>0</v>
      </c>
    </row>
    <row r="37" spans="1:45" x14ac:dyDescent="0.2">
      <c r="A37">
        <v>28</v>
      </c>
      <c r="B37">
        <f>'Cal Data'!B37</f>
        <v>0</v>
      </c>
      <c r="C37">
        <f>'Cal Data'!C37</f>
        <v>0</v>
      </c>
    </row>
    <row r="38" spans="1:45" x14ac:dyDescent="0.2">
      <c r="A38">
        <v>29</v>
      </c>
      <c r="B38">
        <f>'Cal Data'!B38</f>
        <v>0</v>
      </c>
      <c r="C38">
        <f>'Cal Data'!C38</f>
        <v>0</v>
      </c>
    </row>
    <row r="39" spans="1:45" x14ac:dyDescent="0.2">
      <c r="A39">
        <v>30</v>
      </c>
      <c r="B39">
        <f>'Cal Data'!B39</f>
        <v>0</v>
      </c>
      <c r="C39">
        <f>'Cal Data'!C39</f>
        <v>0</v>
      </c>
    </row>
    <row r="40" spans="1:45" x14ac:dyDescent="0.2">
      <c r="A40">
        <v>31</v>
      </c>
      <c r="B40">
        <f>'Cal Data'!B40</f>
        <v>0</v>
      </c>
      <c r="C40">
        <f>'Cal Data'!C40</f>
        <v>0</v>
      </c>
    </row>
    <row r="41" spans="1:45" x14ac:dyDescent="0.2">
      <c r="A41">
        <v>32</v>
      </c>
      <c r="B41">
        <f>'Cal Data'!B41</f>
        <v>0</v>
      </c>
      <c r="C41">
        <f>'Cal Data'!C41</f>
        <v>0</v>
      </c>
    </row>
    <row r="42" spans="1:45" x14ac:dyDescent="0.2">
      <c r="A42">
        <v>33</v>
      </c>
      <c r="B42">
        <f>'Cal Data'!B42</f>
        <v>0</v>
      </c>
      <c r="C42">
        <f>'Cal Data'!C42</f>
        <v>0</v>
      </c>
    </row>
    <row r="43" spans="1:45" s="61" customFormat="1" ht="12" customHeight="1" x14ac:dyDescent="0.2">
      <c r="A43">
        <v>34</v>
      </c>
      <c r="B43">
        <f>'Cal Data'!B43</f>
        <v>0</v>
      </c>
      <c r="C43">
        <f>'Cal Data'!C43</f>
        <v>0</v>
      </c>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row>
    <row r="44" spans="1:45" s="61" customFormat="1" x14ac:dyDescent="0.2">
      <c r="A44">
        <v>35</v>
      </c>
      <c r="B44">
        <f>'Cal Data'!B44</f>
        <v>0</v>
      </c>
      <c r="C44">
        <f>'Cal Data'!C44</f>
        <v>0</v>
      </c>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row>
    <row r="45" spans="1:45" x14ac:dyDescent="0.2">
      <c r="A45">
        <v>36</v>
      </c>
      <c r="B45">
        <f>'Cal Data'!B45</f>
        <v>0</v>
      </c>
      <c r="C45">
        <f>'Cal Data'!C45</f>
        <v>0</v>
      </c>
    </row>
    <row r="46" spans="1:45" x14ac:dyDescent="0.2">
      <c r="A46">
        <v>37</v>
      </c>
      <c r="B46">
        <f>'Cal Data'!B46</f>
        <v>0</v>
      </c>
      <c r="C46">
        <f>'Cal Data'!C46</f>
        <v>0</v>
      </c>
    </row>
    <row r="47" spans="1:45" x14ac:dyDescent="0.2">
      <c r="A47">
        <v>38</v>
      </c>
      <c r="B47">
        <f>'Cal Data'!B47</f>
        <v>0</v>
      </c>
      <c r="C47">
        <f>'Cal Data'!C47</f>
        <v>0</v>
      </c>
    </row>
    <row r="48" spans="1:45" x14ac:dyDescent="0.2">
      <c r="A48">
        <v>39</v>
      </c>
      <c r="B48">
        <f>'Cal Data'!B48</f>
        <v>0</v>
      </c>
      <c r="C48">
        <f>'Cal Data'!C48</f>
        <v>0</v>
      </c>
    </row>
    <row r="49" spans="1:3" x14ac:dyDescent="0.2">
      <c r="A49">
        <v>40</v>
      </c>
      <c r="B49">
        <f>'Cal Data'!B49</f>
        <v>0</v>
      </c>
      <c r="C49">
        <f>'Cal Data'!C49</f>
        <v>0</v>
      </c>
    </row>
    <row r="50" spans="1:3" x14ac:dyDescent="0.2">
      <c r="A50">
        <v>41</v>
      </c>
      <c r="B50">
        <f>'Cal Data'!B50</f>
        <v>0</v>
      </c>
      <c r="C50">
        <f>'Cal Data'!C50</f>
        <v>0</v>
      </c>
    </row>
    <row r="51" spans="1:3" x14ac:dyDescent="0.2">
      <c r="A51">
        <v>42</v>
      </c>
      <c r="B51">
        <f>'Cal Data'!B51</f>
        <v>0</v>
      </c>
      <c r="C51">
        <f>'Cal Data'!C51</f>
        <v>0</v>
      </c>
    </row>
    <row r="52" spans="1:3" x14ac:dyDescent="0.2">
      <c r="A52">
        <v>43</v>
      </c>
      <c r="B52">
        <f>'Cal Data'!B52</f>
        <v>0</v>
      </c>
      <c r="C52">
        <f>'Cal Data'!C52</f>
        <v>0</v>
      </c>
    </row>
    <row r="53" spans="1:3" x14ac:dyDescent="0.2">
      <c r="A53">
        <v>44</v>
      </c>
      <c r="B53">
        <f>'Cal Data'!B53</f>
        <v>0</v>
      </c>
      <c r="C53">
        <f>'Cal Data'!C53</f>
        <v>0</v>
      </c>
    </row>
    <row r="54" spans="1:3" x14ac:dyDescent="0.2">
      <c r="A54">
        <v>45</v>
      </c>
      <c r="B54">
        <f>'Cal Data'!B54</f>
        <v>0</v>
      </c>
      <c r="C54">
        <f>'Cal Data'!C54</f>
        <v>0</v>
      </c>
    </row>
    <row r="55" spans="1:3" x14ac:dyDescent="0.2">
      <c r="A55">
        <v>46</v>
      </c>
      <c r="B55">
        <f>'Cal Data'!B55</f>
        <v>0</v>
      </c>
      <c r="C55">
        <f>'Cal Data'!C55</f>
        <v>0</v>
      </c>
    </row>
    <row r="56" spans="1:3" x14ac:dyDescent="0.2">
      <c r="A56">
        <v>47</v>
      </c>
      <c r="B56">
        <f>'Cal Data'!B56</f>
        <v>0</v>
      </c>
      <c r="C56">
        <f>'Cal Data'!C56</f>
        <v>0</v>
      </c>
    </row>
    <row r="57" spans="1:3" x14ac:dyDescent="0.2">
      <c r="A57">
        <v>48</v>
      </c>
      <c r="B57">
        <f>'Cal Data'!B57</f>
        <v>0</v>
      </c>
      <c r="C57">
        <f>'Cal Data'!C57</f>
        <v>0</v>
      </c>
    </row>
    <row r="58" spans="1:3" x14ac:dyDescent="0.2">
      <c r="A58">
        <v>49</v>
      </c>
      <c r="B58">
        <f>'Cal Data'!B58</f>
        <v>0</v>
      </c>
      <c r="C58">
        <f>'Cal Data'!C58</f>
        <v>0</v>
      </c>
    </row>
    <row r="59" spans="1:3" x14ac:dyDescent="0.2">
      <c r="A59">
        <v>50</v>
      </c>
      <c r="B59">
        <f>'Cal Data'!B59</f>
        <v>0</v>
      </c>
      <c r="C59">
        <f>'Cal Data'!C59</f>
        <v>0</v>
      </c>
    </row>
    <row r="60" spans="1:3" x14ac:dyDescent="0.2">
      <c r="A60">
        <v>51</v>
      </c>
      <c r="B60">
        <f>'Cal Data'!B60</f>
        <v>0</v>
      </c>
      <c r="C60">
        <f>'Cal Data'!C60</f>
        <v>0</v>
      </c>
    </row>
    <row r="61" spans="1:3" x14ac:dyDescent="0.2">
      <c r="A61">
        <v>52</v>
      </c>
      <c r="B61">
        <f>'Cal Data'!B61</f>
        <v>0</v>
      </c>
      <c r="C61">
        <f>'Cal Data'!C61</f>
        <v>0</v>
      </c>
    </row>
    <row r="62" spans="1:3" x14ac:dyDescent="0.2">
      <c r="A62">
        <v>53</v>
      </c>
      <c r="B62">
        <f>'Cal Data'!B62</f>
        <v>0</v>
      </c>
      <c r="C62">
        <f>'Cal Data'!C62</f>
        <v>0</v>
      </c>
    </row>
    <row r="63" spans="1:3" x14ac:dyDescent="0.2">
      <c r="A63">
        <v>54</v>
      </c>
      <c r="B63">
        <f>'Cal Data'!B63</f>
        <v>0</v>
      </c>
      <c r="C63">
        <f>'Cal Data'!C63</f>
        <v>0</v>
      </c>
    </row>
    <row r="64" spans="1:3" x14ac:dyDescent="0.2">
      <c r="A64">
        <v>55</v>
      </c>
      <c r="B64">
        <f>'Cal Data'!B64</f>
        <v>0</v>
      </c>
      <c r="C64">
        <f>'Cal Data'!C64</f>
        <v>0</v>
      </c>
    </row>
    <row r="65" spans="1:3" x14ac:dyDescent="0.2">
      <c r="A65">
        <v>56</v>
      </c>
      <c r="B65">
        <f>'Cal Data'!B65</f>
        <v>0</v>
      </c>
      <c r="C65">
        <f>'Cal Data'!C65</f>
        <v>0</v>
      </c>
    </row>
    <row r="66" spans="1:3" x14ac:dyDescent="0.2">
      <c r="A66">
        <v>57</v>
      </c>
      <c r="B66">
        <f>'Cal Data'!B66</f>
        <v>0</v>
      </c>
      <c r="C66">
        <f>'Cal Data'!C66</f>
        <v>0</v>
      </c>
    </row>
    <row r="67" spans="1:3" x14ac:dyDescent="0.2">
      <c r="A67">
        <v>58</v>
      </c>
      <c r="B67">
        <f>'Cal Data'!B67</f>
        <v>0</v>
      </c>
      <c r="C67">
        <f>'Cal Data'!C67</f>
        <v>0</v>
      </c>
    </row>
    <row r="68" spans="1:3" x14ac:dyDescent="0.2">
      <c r="A68">
        <v>59</v>
      </c>
      <c r="B68">
        <f>'Cal Data'!B68</f>
        <v>0</v>
      </c>
      <c r="C68">
        <f>'Cal Data'!C68</f>
        <v>0</v>
      </c>
    </row>
    <row r="69" spans="1:3" x14ac:dyDescent="0.2">
      <c r="A69">
        <v>60</v>
      </c>
      <c r="B69">
        <f>'Cal Data'!B69</f>
        <v>0</v>
      </c>
      <c r="C69">
        <f>'Cal Data'!C69</f>
        <v>0</v>
      </c>
    </row>
    <row r="70" spans="1:3" x14ac:dyDescent="0.2">
      <c r="A70">
        <v>61</v>
      </c>
      <c r="B70">
        <f>'Cal Data'!B70</f>
        <v>0</v>
      </c>
      <c r="C70">
        <f>'Cal Data'!C70</f>
        <v>0</v>
      </c>
    </row>
    <row r="71" spans="1:3" x14ac:dyDescent="0.2">
      <c r="A71">
        <v>62</v>
      </c>
      <c r="B71">
        <f>'Cal Data'!B71</f>
        <v>0</v>
      </c>
      <c r="C71">
        <f>'Cal Data'!C71</f>
        <v>0</v>
      </c>
    </row>
    <row r="72" spans="1:3" x14ac:dyDescent="0.2">
      <c r="A72">
        <v>63</v>
      </c>
      <c r="B72">
        <f>'Cal Data'!B72</f>
        <v>0</v>
      </c>
      <c r="C72">
        <f>'Cal Data'!C72</f>
        <v>0</v>
      </c>
    </row>
    <row r="73" spans="1:3" x14ac:dyDescent="0.2">
      <c r="A73">
        <v>64</v>
      </c>
      <c r="B73">
        <f>'Cal Data'!B73</f>
        <v>0</v>
      </c>
      <c r="C73">
        <f>'Cal Data'!C73</f>
        <v>0</v>
      </c>
    </row>
    <row r="74" spans="1:3" x14ac:dyDescent="0.2">
      <c r="A74">
        <v>65</v>
      </c>
      <c r="B74">
        <f>'Cal Data'!B74</f>
        <v>0</v>
      </c>
      <c r="C74">
        <f>'Cal Data'!C74</f>
        <v>0</v>
      </c>
    </row>
    <row r="75" spans="1:3" x14ac:dyDescent="0.2">
      <c r="A75">
        <v>66</v>
      </c>
      <c r="B75">
        <f>'Cal Data'!B75</f>
        <v>0</v>
      </c>
      <c r="C75">
        <f>'Cal Data'!C75</f>
        <v>0</v>
      </c>
    </row>
    <row r="76" spans="1:3" x14ac:dyDescent="0.2">
      <c r="A76">
        <v>67</v>
      </c>
      <c r="B76">
        <f>'Cal Data'!B76</f>
        <v>0</v>
      </c>
      <c r="C76">
        <f>'Cal Data'!C76</f>
        <v>0</v>
      </c>
    </row>
    <row r="77" spans="1:3" x14ac:dyDescent="0.2">
      <c r="A77">
        <v>68</v>
      </c>
      <c r="B77">
        <f>'Cal Data'!B77</f>
        <v>0</v>
      </c>
      <c r="C77">
        <f>'Cal Data'!C77</f>
        <v>0</v>
      </c>
    </row>
    <row r="78" spans="1:3" x14ac:dyDescent="0.2">
      <c r="A78">
        <v>69</v>
      </c>
      <c r="B78">
        <f>'Cal Data'!B78</f>
        <v>0</v>
      </c>
      <c r="C78">
        <f>'Cal Data'!C78</f>
        <v>0</v>
      </c>
    </row>
    <row r="79" spans="1:3" x14ac:dyDescent="0.2">
      <c r="A79">
        <v>70</v>
      </c>
      <c r="B79">
        <f>'Cal Data'!B79</f>
        <v>0</v>
      </c>
      <c r="C79">
        <f>'Cal Data'!C79</f>
        <v>0</v>
      </c>
    </row>
    <row r="80" spans="1:3" x14ac:dyDescent="0.2">
      <c r="A80">
        <v>71</v>
      </c>
      <c r="B80">
        <f>'Cal Data'!B80</f>
        <v>0</v>
      </c>
      <c r="C80">
        <f>'Cal Data'!C80</f>
        <v>0</v>
      </c>
    </row>
    <row r="81" spans="1:3" x14ac:dyDescent="0.2">
      <c r="A81">
        <v>72</v>
      </c>
      <c r="B81">
        <f>'Cal Data'!B81</f>
        <v>0</v>
      </c>
      <c r="C81">
        <f>'Cal Data'!C81</f>
        <v>0</v>
      </c>
    </row>
    <row r="82" spans="1:3" x14ac:dyDescent="0.2">
      <c r="A82">
        <v>73</v>
      </c>
      <c r="B82">
        <f>'Cal Data'!B82</f>
        <v>0</v>
      </c>
      <c r="C82">
        <f>'Cal Data'!C82</f>
        <v>0</v>
      </c>
    </row>
    <row r="83" spans="1:3" x14ac:dyDescent="0.2">
      <c r="A83">
        <v>74</v>
      </c>
      <c r="B83">
        <f>'Cal Data'!B83</f>
        <v>0</v>
      </c>
      <c r="C83">
        <f>'Cal Data'!C83</f>
        <v>0</v>
      </c>
    </row>
    <row r="84" spans="1:3" x14ac:dyDescent="0.2">
      <c r="A84">
        <v>75</v>
      </c>
      <c r="B84">
        <f>'Cal Data'!B84</f>
        <v>0</v>
      </c>
      <c r="C84">
        <f>'Cal Data'!C84</f>
        <v>0</v>
      </c>
    </row>
    <row r="85" spans="1:3" x14ac:dyDescent="0.2">
      <c r="A85">
        <v>76</v>
      </c>
      <c r="B85">
        <f>'Cal Data'!B85</f>
        <v>0</v>
      </c>
      <c r="C85">
        <f>'Cal Data'!C85</f>
        <v>0</v>
      </c>
    </row>
    <row r="86" spans="1:3" x14ac:dyDescent="0.2">
      <c r="A86">
        <v>77</v>
      </c>
      <c r="B86">
        <f>'Cal Data'!B86</f>
        <v>0</v>
      </c>
      <c r="C86">
        <f>'Cal Data'!C86</f>
        <v>0</v>
      </c>
    </row>
    <row r="87" spans="1:3" x14ac:dyDescent="0.2">
      <c r="A87">
        <v>78</v>
      </c>
      <c r="B87">
        <f>'Cal Data'!B87</f>
        <v>0</v>
      </c>
      <c r="C87">
        <f>'Cal Data'!C87</f>
        <v>0</v>
      </c>
    </row>
    <row r="88" spans="1:3" x14ac:dyDescent="0.2">
      <c r="A88">
        <v>79</v>
      </c>
      <c r="B88">
        <f>'Cal Data'!B88</f>
        <v>0</v>
      </c>
      <c r="C88">
        <f>'Cal Data'!C88</f>
        <v>0</v>
      </c>
    </row>
    <row r="89" spans="1:3" x14ac:dyDescent="0.2">
      <c r="A89">
        <v>80</v>
      </c>
      <c r="B89">
        <f>'Cal Data'!B89</f>
        <v>0</v>
      </c>
      <c r="C89">
        <f>'Cal Data'!C89</f>
        <v>0</v>
      </c>
    </row>
    <row r="90" spans="1:3" x14ac:dyDescent="0.2">
      <c r="A90">
        <v>81</v>
      </c>
      <c r="B90">
        <f>'Cal Data'!B90</f>
        <v>0</v>
      </c>
      <c r="C90">
        <f>'Cal Data'!C90</f>
        <v>0</v>
      </c>
    </row>
    <row r="91" spans="1:3" x14ac:dyDescent="0.2">
      <c r="A91">
        <v>82</v>
      </c>
      <c r="B91">
        <f>'Cal Data'!B91</f>
        <v>0</v>
      </c>
      <c r="C91">
        <f>'Cal Data'!C91</f>
        <v>0</v>
      </c>
    </row>
    <row r="92" spans="1:3" x14ac:dyDescent="0.2">
      <c r="A92">
        <v>83</v>
      </c>
      <c r="B92">
        <f>'Cal Data'!B92</f>
        <v>0</v>
      </c>
      <c r="C92">
        <f>'Cal Data'!C92</f>
        <v>0</v>
      </c>
    </row>
    <row r="93" spans="1:3" x14ac:dyDescent="0.2">
      <c r="A93">
        <v>84</v>
      </c>
      <c r="B93">
        <f>'Cal Data'!B93</f>
        <v>0</v>
      </c>
      <c r="C93">
        <f>'Cal Data'!C93</f>
        <v>0</v>
      </c>
    </row>
    <row r="94" spans="1:3" x14ac:dyDescent="0.2">
      <c r="A94">
        <v>85</v>
      </c>
      <c r="B94">
        <f>'Cal Data'!B94</f>
        <v>0</v>
      </c>
      <c r="C94">
        <f>'Cal Data'!C94</f>
        <v>0</v>
      </c>
    </row>
    <row r="95" spans="1:3" x14ac:dyDescent="0.2">
      <c r="A95">
        <v>86</v>
      </c>
      <c r="B95">
        <f>'Cal Data'!B95</f>
        <v>0</v>
      </c>
      <c r="C95">
        <f>'Cal Data'!C95</f>
        <v>0</v>
      </c>
    </row>
    <row r="96" spans="1:3" x14ac:dyDescent="0.2">
      <c r="A96">
        <v>87</v>
      </c>
      <c r="B96">
        <f>'Cal Data'!B96</f>
        <v>0</v>
      </c>
      <c r="C96">
        <f>'Cal Data'!C96</f>
        <v>0</v>
      </c>
    </row>
    <row r="97" spans="1:3" x14ac:dyDescent="0.2">
      <c r="A97">
        <v>88</v>
      </c>
      <c r="B97">
        <f>'Cal Data'!B97</f>
        <v>0</v>
      </c>
      <c r="C97">
        <f>'Cal Data'!C97</f>
        <v>0</v>
      </c>
    </row>
    <row r="98" spans="1:3" x14ac:dyDescent="0.2">
      <c r="A98">
        <v>89</v>
      </c>
      <c r="B98">
        <f>'Cal Data'!B98</f>
        <v>0</v>
      </c>
      <c r="C98">
        <f>'Cal Data'!C98</f>
        <v>0</v>
      </c>
    </row>
    <row r="99" spans="1:3" x14ac:dyDescent="0.2">
      <c r="A99">
        <v>90</v>
      </c>
      <c r="B99">
        <f>'Cal Data'!B99</f>
        <v>0</v>
      </c>
      <c r="C99">
        <f>'Cal Data'!C99</f>
        <v>0</v>
      </c>
    </row>
    <row r="100" spans="1:3" x14ac:dyDescent="0.2">
      <c r="A100">
        <v>91</v>
      </c>
      <c r="B100">
        <f>'Cal Data'!B100</f>
        <v>0</v>
      </c>
      <c r="C100">
        <f>'Cal Data'!C100</f>
        <v>0</v>
      </c>
    </row>
    <row r="101" spans="1:3" x14ac:dyDescent="0.2">
      <c r="A101">
        <v>92</v>
      </c>
      <c r="B101">
        <f>'Cal Data'!B101</f>
        <v>0</v>
      </c>
      <c r="C101">
        <f>'Cal Data'!C101</f>
        <v>0</v>
      </c>
    </row>
    <row r="102" spans="1:3" x14ac:dyDescent="0.2">
      <c r="A102">
        <v>93</v>
      </c>
      <c r="B102">
        <f>'Cal Data'!B102</f>
        <v>0</v>
      </c>
      <c r="C102">
        <f>'Cal Data'!C102</f>
        <v>0</v>
      </c>
    </row>
    <row r="103" spans="1:3" x14ac:dyDescent="0.2">
      <c r="A103">
        <v>94</v>
      </c>
      <c r="B103">
        <f>'Cal Data'!B103</f>
        <v>0</v>
      </c>
      <c r="C103">
        <f>'Cal Data'!C103</f>
        <v>0</v>
      </c>
    </row>
    <row r="104" spans="1:3" x14ac:dyDescent="0.2">
      <c r="A104">
        <v>95</v>
      </c>
      <c r="B104">
        <f>'Cal Data'!B104</f>
        <v>0</v>
      </c>
      <c r="C104">
        <f>'Cal Data'!C104</f>
        <v>0</v>
      </c>
    </row>
    <row r="105" spans="1:3" x14ac:dyDescent="0.2">
      <c r="A105">
        <v>96</v>
      </c>
      <c r="B105">
        <f>'Cal Data'!B105</f>
        <v>0</v>
      </c>
      <c r="C105">
        <f>'Cal Data'!C105</f>
        <v>0</v>
      </c>
    </row>
    <row r="106" spans="1:3" x14ac:dyDescent="0.2">
      <c r="A106">
        <v>97</v>
      </c>
      <c r="B106">
        <f>'Cal Data'!B106</f>
        <v>0</v>
      </c>
      <c r="C106">
        <f>'Cal Data'!C106</f>
        <v>0</v>
      </c>
    </row>
    <row r="107" spans="1:3" x14ac:dyDescent="0.2">
      <c r="A107">
        <v>98</v>
      </c>
      <c r="B107">
        <f>'Cal Data'!B107</f>
        <v>0</v>
      </c>
      <c r="C107">
        <f>'Cal Data'!C107</f>
        <v>0</v>
      </c>
    </row>
    <row r="108" spans="1:3" x14ac:dyDescent="0.2">
      <c r="A108">
        <v>99</v>
      </c>
      <c r="B108">
        <f>'Cal Data'!B108</f>
        <v>0</v>
      </c>
      <c r="C108">
        <f>'Cal Data'!C108</f>
        <v>0</v>
      </c>
    </row>
    <row r="109" spans="1:3" x14ac:dyDescent="0.2">
      <c r="A109">
        <v>100</v>
      </c>
      <c r="B109">
        <f>'Cal Data'!B109</f>
        <v>0</v>
      </c>
      <c r="C109">
        <f>'Cal Data'!C109</f>
        <v>0</v>
      </c>
    </row>
    <row r="110" spans="1:3" x14ac:dyDescent="0.2">
      <c r="A110">
        <v>101</v>
      </c>
      <c r="B110">
        <f>'Cal Data'!B110</f>
        <v>0</v>
      </c>
      <c r="C110">
        <f>'Cal Data'!C110</f>
        <v>0</v>
      </c>
    </row>
    <row r="111" spans="1:3" x14ac:dyDescent="0.2">
      <c r="A111">
        <v>102</v>
      </c>
      <c r="B111">
        <f>'Cal Data'!B111</f>
        <v>0</v>
      </c>
      <c r="C111">
        <f>'Cal Data'!C111</f>
        <v>0</v>
      </c>
    </row>
    <row r="112" spans="1:3" x14ac:dyDescent="0.2">
      <c r="A112">
        <v>103</v>
      </c>
      <c r="B112">
        <f>'Cal Data'!B112</f>
        <v>0</v>
      </c>
      <c r="C112">
        <f>'Cal Data'!C112</f>
        <v>0</v>
      </c>
    </row>
    <row r="113" spans="1:3" x14ac:dyDescent="0.2">
      <c r="A113">
        <v>104</v>
      </c>
      <c r="B113">
        <f>'Cal Data'!B113</f>
        <v>0</v>
      </c>
      <c r="C113">
        <f>'Cal Data'!C113</f>
        <v>0</v>
      </c>
    </row>
    <row r="114" spans="1:3" x14ac:dyDescent="0.2">
      <c r="A114">
        <v>105</v>
      </c>
      <c r="B114">
        <f>'Cal Data'!B114</f>
        <v>0</v>
      </c>
      <c r="C114">
        <f>'Cal Data'!C114</f>
        <v>0</v>
      </c>
    </row>
    <row r="115" spans="1:3" x14ac:dyDescent="0.2">
      <c r="A115">
        <v>106</v>
      </c>
      <c r="B115">
        <f>'Cal Data'!B115</f>
        <v>0</v>
      </c>
      <c r="C115">
        <f>'Cal Data'!C115</f>
        <v>0</v>
      </c>
    </row>
    <row r="116" spans="1:3" x14ac:dyDescent="0.2">
      <c r="A116">
        <v>107</v>
      </c>
      <c r="B116">
        <f>'Cal Data'!B116</f>
        <v>0</v>
      </c>
      <c r="C116">
        <f>'Cal Data'!C116</f>
        <v>0</v>
      </c>
    </row>
    <row r="117" spans="1:3" x14ac:dyDescent="0.2">
      <c r="A117">
        <v>108</v>
      </c>
      <c r="B117">
        <f>'Cal Data'!B117</f>
        <v>0</v>
      </c>
      <c r="C117">
        <f>'Cal Data'!C117</f>
        <v>0</v>
      </c>
    </row>
    <row r="118" spans="1:3" x14ac:dyDescent="0.2">
      <c r="A118">
        <v>109</v>
      </c>
      <c r="B118">
        <f>'Cal Data'!B118</f>
        <v>0</v>
      </c>
      <c r="C118">
        <f>'Cal Data'!C118</f>
        <v>0</v>
      </c>
    </row>
    <row r="119" spans="1:3" x14ac:dyDescent="0.2">
      <c r="A119">
        <v>110</v>
      </c>
      <c r="B119">
        <f>'Cal Data'!B119</f>
        <v>0</v>
      </c>
      <c r="C119">
        <f>'Cal Data'!C119</f>
        <v>0</v>
      </c>
    </row>
    <row r="120" spans="1:3" x14ac:dyDescent="0.2">
      <c r="A120">
        <v>111</v>
      </c>
      <c r="B120">
        <f>'Cal Data'!B120</f>
        <v>0</v>
      </c>
      <c r="C120">
        <f>'Cal Data'!C120</f>
        <v>0</v>
      </c>
    </row>
    <row r="121" spans="1:3" x14ac:dyDescent="0.2">
      <c r="A121">
        <v>112</v>
      </c>
      <c r="B121">
        <f>'Cal Data'!B121</f>
        <v>0</v>
      </c>
      <c r="C121">
        <f>'Cal Data'!C121</f>
        <v>0</v>
      </c>
    </row>
    <row r="122" spans="1:3" x14ac:dyDescent="0.2">
      <c r="A122">
        <v>113</v>
      </c>
      <c r="B122">
        <f>'Cal Data'!B122</f>
        <v>0</v>
      </c>
      <c r="C122">
        <f>'Cal Data'!C122</f>
        <v>0</v>
      </c>
    </row>
    <row r="123" spans="1:3" x14ac:dyDescent="0.2">
      <c r="A123">
        <v>114</v>
      </c>
      <c r="B123">
        <f>'Cal Data'!B123</f>
        <v>0</v>
      </c>
      <c r="C123">
        <f>'Cal Data'!C123</f>
        <v>0</v>
      </c>
    </row>
    <row r="124" spans="1:3" x14ac:dyDescent="0.2">
      <c r="A124">
        <v>115</v>
      </c>
      <c r="B124">
        <f>'Cal Data'!B124</f>
        <v>0</v>
      </c>
      <c r="C124">
        <f>'Cal Data'!C124</f>
        <v>0</v>
      </c>
    </row>
    <row r="125" spans="1:3" x14ac:dyDescent="0.2">
      <c r="A125">
        <v>116</v>
      </c>
      <c r="B125">
        <f>'Cal Data'!B125</f>
        <v>0</v>
      </c>
      <c r="C125">
        <f>'Cal Data'!C125</f>
        <v>0</v>
      </c>
    </row>
    <row r="126" spans="1:3" x14ac:dyDescent="0.2">
      <c r="A126">
        <v>117</v>
      </c>
      <c r="B126">
        <f>'Cal Data'!B126</f>
        <v>0</v>
      </c>
      <c r="C126">
        <f>'Cal Data'!C126</f>
        <v>0</v>
      </c>
    </row>
    <row r="127" spans="1:3" x14ac:dyDescent="0.2">
      <c r="A127">
        <v>118</v>
      </c>
      <c r="B127">
        <f>'Cal Data'!B127</f>
        <v>0</v>
      </c>
      <c r="C127">
        <f>'Cal Data'!C127</f>
        <v>0</v>
      </c>
    </row>
    <row r="128" spans="1:3" x14ac:dyDescent="0.2">
      <c r="A128">
        <v>119</v>
      </c>
      <c r="B128">
        <f>'Cal Data'!B128</f>
        <v>0</v>
      </c>
      <c r="C128">
        <f>'Cal Data'!C128</f>
        <v>0</v>
      </c>
    </row>
    <row r="129" spans="1:3" x14ac:dyDescent="0.2">
      <c r="A129">
        <v>120</v>
      </c>
      <c r="B129">
        <f>'Cal Data'!B129</f>
        <v>0</v>
      </c>
      <c r="C129">
        <f>'Cal Data'!C129</f>
        <v>0</v>
      </c>
    </row>
    <row r="130" spans="1:3" x14ac:dyDescent="0.2">
      <c r="A130">
        <v>121</v>
      </c>
      <c r="B130">
        <f>'Cal Data'!B130</f>
        <v>0</v>
      </c>
      <c r="C130">
        <f>'Cal Data'!C130</f>
        <v>0</v>
      </c>
    </row>
    <row r="131" spans="1:3" x14ac:dyDescent="0.2">
      <c r="A131">
        <v>122</v>
      </c>
      <c r="B131">
        <f>'Cal Data'!B131</f>
        <v>0</v>
      </c>
      <c r="C131">
        <f>'Cal Data'!C131</f>
        <v>0</v>
      </c>
    </row>
    <row r="132" spans="1:3" x14ac:dyDescent="0.2">
      <c r="A132">
        <v>123</v>
      </c>
      <c r="B132">
        <f>'Cal Data'!B132</f>
        <v>0</v>
      </c>
      <c r="C132">
        <f>'Cal Data'!C132</f>
        <v>0</v>
      </c>
    </row>
    <row r="133" spans="1:3" x14ac:dyDescent="0.2">
      <c r="A133">
        <v>124</v>
      </c>
      <c r="B133">
        <f>'Cal Data'!B133</f>
        <v>0</v>
      </c>
      <c r="C133">
        <f>'Cal Data'!C133</f>
        <v>0</v>
      </c>
    </row>
    <row r="134" spans="1:3" x14ac:dyDescent="0.2">
      <c r="A134">
        <v>125</v>
      </c>
      <c r="B134">
        <f>'Cal Data'!B134</f>
        <v>0</v>
      </c>
      <c r="C134">
        <f>'Cal Data'!C134</f>
        <v>0</v>
      </c>
    </row>
    <row r="135" spans="1:3" x14ac:dyDescent="0.2">
      <c r="A135">
        <v>126</v>
      </c>
      <c r="B135">
        <f>'Cal Data'!B135</f>
        <v>0</v>
      </c>
      <c r="C135">
        <f>'Cal Data'!C135</f>
        <v>0</v>
      </c>
    </row>
    <row r="136" spans="1:3" x14ac:dyDescent="0.2">
      <c r="A136">
        <v>127</v>
      </c>
      <c r="B136">
        <f>'Cal Data'!B136</f>
        <v>0</v>
      </c>
      <c r="C136">
        <f>'Cal Data'!C136</f>
        <v>0</v>
      </c>
    </row>
    <row r="137" spans="1:3" x14ac:dyDescent="0.2">
      <c r="A137">
        <v>128</v>
      </c>
      <c r="B137">
        <f>'Cal Data'!B137</f>
        <v>0</v>
      </c>
      <c r="C137">
        <f>'Cal Data'!C137</f>
        <v>0</v>
      </c>
    </row>
    <row r="138" spans="1:3" x14ac:dyDescent="0.2">
      <c r="A138">
        <v>129</v>
      </c>
      <c r="B138">
        <f>'Cal Data'!B138</f>
        <v>0</v>
      </c>
      <c r="C138">
        <f>'Cal Data'!C138</f>
        <v>0</v>
      </c>
    </row>
    <row r="139" spans="1:3" x14ac:dyDescent="0.2">
      <c r="A139">
        <v>130</v>
      </c>
      <c r="B139">
        <f>'Cal Data'!B139</f>
        <v>0</v>
      </c>
      <c r="C139">
        <f>'Cal Data'!C139</f>
        <v>0</v>
      </c>
    </row>
    <row r="140" spans="1:3" x14ac:dyDescent="0.2">
      <c r="A140">
        <v>131</v>
      </c>
      <c r="B140">
        <f>'Cal Data'!B140</f>
        <v>0</v>
      </c>
      <c r="C140">
        <f>'Cal Data'!C140</f>
        <v>0</v>
      </c>
    </row>
    <row r="141" spans="1:3" x14ac:dyDescent="0.2">
      <c r="A141">
        <v>132</v>
      </c>
      <c r="B141">
        <f>'Cal Data'!B141</f>
        <v>0</v>
      </c>
      <c r="C141">
        <f>'Cal Data'!C141</f>
        <v>0</v>
      </c>
    </row>
    <row r="142" spans="1:3" x14ac:dyDescent="0.2">
      <c r="A142">
        <v>133</v>
      </c>
      <c r="B142">
        <f>'Cal Data'!B142</f>
        <v>0</v>
      </c>
      <c r="C142">
        <f>'Cal Data'!C142</f>
        <v>0</v>
      </c>
    </row>
    <row r="143" spans="1:3" x14ac:dyDescent="0.2">
      <c r="A143">
        <v>134</v>
      </c>
      <c r="B143">
        <f>'Cal Data'!B143</f>
        <v>0</v>
      </c>
      <c r="C143">
        <f>'Cal Data'!C143</f>
        <v>0</v>
      </c>
    </row>
    <row r="144" spans="1:3" x14ac:dyDescent="0.2">
      <c r="A144">
        <v>135</v>
      </c>
      <c r="B144">
        <f>'Cal Data'!B144</f>
        <v>0</v>
      </c>
      <c r="C144">
        <f>'Cal Data'!C144</f>
        <v>0</v>
      </c>
    </row>
    <row r="145" spans="1:3" x14ac:dyDescent="0.2">
      <c r="A145">
        <v>136</v>
      </c>
      <c r="B145">
        <f>'Cal Data'!B145</f>
        <v>0</v>
      </c>
      <c r="C145">
        <f>'Cal Data'!C145</f>
        <v>0</v>
      </c>
    </row>
    <row r="146" spans="1:3" x14ac:dyDescent="0.2">
      <c r="A146">
        <v>137</v>
      </c>
      <c r="B146">
        <f>'Cal Data'!B146</f>
        <v>0</v>
      </c>
      <c r="C146">
        <f>'Cal Data'!C146</f>
        <v>0</v>
      </c>
    </row>
    <row r="147" spans="1:3" x14ac:dyDescent="0.2">
      <c r="A147">
        <v>138</v>
      </c>
      <c r="B147">
        <f>'Cal Data'!B147</f>
        <v>0</v>
      </c>
      <c r="C147">
        <f>'Cal Data'!C147</f>
        <v>0</v>
      </c>
    </row>
    <row r="148" spans="1:3" x14ac:dyDescent="0.2">
      <c r="A148">
        <v>139</v>
      </c>
      <c r="B148">
        <f>'Cal Data'!B148</f>
        <v>0</v>
      </c>
      <c r="C148">
        <f>'Cal Data'!C148</f>
        <v>0</v>
      </c>
    </row>
    <row r="149" spans="1:3" x14ac:dyDescent="0.2">
      <c r="A149">
        <v>140</v>
      </c>
      <c r="B149">
        <f>'Cal Data'!B149</f>
        <v>0</v>
      </c>
      <c r="C149">
        <f>'Cal Data'!C149</f>
        <v>0</v>
      </c>
    </row>
    <row r="150" spans="1:3" x14ac:dyDescent="0.2">
      <c r="A150">
        <v>141</v>
      </c>
      <c r="B150">
        <f>'Cal Data'!B150</f>
        <v>0</v>
      </c>
      <c r="C150">
        <f>'Cal Data'!C150</f>
        <v>0</v>
      </c>
    </row>
    <row r="151" spans="1:3" x14ac:dyDescent="0.2">
      <c r="A151">
        <v>142</v>
      </c>
      <c r="B151">
        <f>'Cal Data'!B151</f>
        <v>0</v>
      </c>
      <c r="C151">
        <f>'Cal Data'!C151</f>
        <v>0</v>
      </c>
    </row>
    <row r="152" spans="1:3" x14ac:dyDescent="0.2">
      <c r="A152">
        <v>143</v>
      </c>
      <c r="B152">
        <f>'Cal Data'!B152</f>
        <v>0</v>
      </c>
      <c r="C152">
        <f>'Cal Data'!C152</f>
        <v>0</v>
      </c>
    </row>
    <row r="153" spans="1:3" x14ac:dyDescent="0.2">
      <c r="A153">
        <v>144</v>
      </c>
      <c r="B153">
        <f>'Cal Data'!B153</f>
        <v>0</v>
      </c>
      <c r="C153">
        <f>'Cal Data'!C153</f>
        <v>0</v>
      </c>
    </row>
    <row r="154" spans="1:3" x14ac:dyDescent="0.2">
      <c r="A154">
        <v>145</v>
      </c>
      <c r="B154">
        <f>'Cal Data'!B154</f>
        <v>0</v>
      </c>
      <c r="C154">
        <f>'Cal Data'!C154</f>
        <v>0</v>
      </c>
    </row>
    <row r="155" spans="1:3" x14ac:dyDescent="0.2">
      <c r="A155">
        <v>146</v>
      </c>
      <c r="B155">
        <f>'Cal Data'!B155</f>
        <v>0</v>
      </c>
      <c r="C155">
        <f>'Cal Data'!C155</f>
        <v>0</v>
      </c>
    </row>
    <row r="156" spans="1:3" x14ac:dyDescent="0.2">
      <c r="A156">
        <v>147</v>
      </c>
      <c r="B156">
        <f>'Cal Data'!B156</f>
        <v>0</v>
      </c>
      <c r="C156">
        <f>'Cal Data'!C156</f>
        <v>0</v>
      </c>
    </row>
    <row r="157" spans="1:3" x14ac:dyDescent="0.2">
      <c r="A157">
        <v>148</v>
      </c>
      <c r="B157">
        <f>'Cal Data'!B157</f>
        <v>0</v>
      </c>
      <c r="C157">
        <f>'Cal Data'!C157</f>
        <v>0</v>
      </c>
    </row>
    <row r="158" spans="1:3" x14ac:dyDescent="0.2">
      <c r="A158">
        <v>149</v>
      </c>
      <c r="B158">
        <f>'Cal Data'!B158</f>
        <v>0</v>
      </c>
      <c r="C158">
        <f>'Cal Data'!C158</f>
        <v>0</v>
      </c>
    </row>
    <row r="159" spans="1:3" x14ac:dyDescent="0.2">
      <c r="A159">
        <v>150</v>
      </c>
      <c r="B159">
        <f>'Cal Data'!B159</f>
        <v>0</v>
      </c>
      <c r="C159">
        <f>'Cal Data'!C159</f>
        <v>0</v>
      </c>
    </row>
    <row r="160" spans="1:3" x14ac:dyDescent="0.2">
      <c r="A160">
        <v>151</v>
      </c>
      <c r="B160">
        <f>'Cal Data'!B160</f>
        <v>0</v>
      </c>
      <c r="C160">
        <f>'Cal Data'!C160</f>
        <v>0</v>
      </c>
    </row>
    <row r="161" spans="1:3" x14ac:dyDescent="0.2">
      <c r="A161">
        <v>152</v>
      </c>
      <c r="B161">
        <f>'Cal Data'!B161</f>
        <v>0</v>
      </c>
      <c r="C161">
        <f>'Cal Data'!C161</f>
        <v>0</v>
      </c>
    </row>
    <row r="162" spans="1:3" x14ac:dyDescent="0.2">
      <c r="A162">
        <v>153</v>
      </c>
      <c r="B162">
        <f>'Cal Data'!B162</f>
        <v>0</v>
      </c>
      <c r="C162">
        <f>'Cal Data'!C162</f>
        <v>0</v>
      </c>
    </row>
    <row r="163" spans="1:3" x14ac:dyDescent="0.2">
      <c r="A163">
        <v>154</v>
      </c>
      <c r="B163">
        <f>'Cal Data'!B163</f>
        <v>0</v>
      </c>
      <c r="C163">
        <f>'Cal Data'!C163</f>
        <v>0</v>
      </c>
    </row>
    <row r="164" spans="1:3" x14ac:dyDescent="0.2">
      <c r="A164">
        <v>155</v>
      </c>
      <c r="B164">
        <f>'Cal Data'!B164</f>
        <v>0</v>
      </c>
      <c r="C164">
        <f>'Cal Data'!C164</f>
        <v>0</v>
      </c>
    </row>
    <row r="165" spans="1:3" x14ac:dyDescent="0.2">
      <c r="A165">
        <v>156</v>
      </c>
      <c r="B165">
        <f>'Cal Data'!B165</f>
        <v>0</v>
      </c>
      <c r="C165">
        <f>'Cal Data'!C165</f>
        <v>0</v>
      </c>
    </row>
    <row r="166" spans="1:3" x14ac:dyDescent="0.2">
      <c r="A166">
        <v>157</v>
      </c>
      <c r="B166">
        <f>'Cal Data'!B166</f>
        <v>0</v>
      </c>
      <c r="C166">
        <f>'Cal Data'!C166</f>
        <v>0</v>
      </c>
    </row>
    <row r="167" spans="1:3" x14ac:dyDescent="0.2">
      <c r="A167">
        <v>158</v>
      </c>
      <c r="B167">
        <f>'Cal Data'!B167</f>
        <v>0</v>
      </c>
      <c r="C167">
        <f>'Cal Data'!C167</f>
        <v>0</v>
      </c>
    </row>
    <row r="168" spans="1:3" x14ac:dyDescent="0.2">
      <c r="A168">
        <v>159</v>
      </c>
      <c r="B168">
        <f>'Cal Data'!B168</f>
        <v>0</v>
      </c>
      <c r="C168">
        <f>'Cal Data'!C168</f>
        <v>0</v>
      </c>
    </row>
    <row r="169" spans="1:3" x14ac:dyDescent="0.2">
      <c r="A169">
        <v>160</v>
      </c>
      <c r="B169">
        <f>'Cal Data'!B169</f>
        <v>0</v>
      </c>
      <c r="C169">
        <f>'Cal Data'!C169</f>
        <v>0</v>
      </c>
    </row>
    <row r="170" spans="1:3" x14ac:dyDescent="0.2">
      <c r="A170">
        <v>161</v>
      </c>
      <c r="B170">
        <f>'Cal Data'!B170</f>
        <v>0</v>
      </c>
      <c r="C170">
        <f>'Cal Data'!C170</f>
        <v>0</v>
      </c>
    </row>
    <row r="171" spans="1:3" x14ac:dyDescent="0.2">
      <c r="A171">
        <v>162</v>
      </c>
      <c r="B171">
        <f>'Cal Data'!B171</f>
        <v>0</v>
      </c>
      <c r="C171">
        <f>'Cal Data'!C171</f>
        <v>0</v>
      </c>
    </row>
    <row r="172" spans="1:3" x14ac:dyDescent="0.2">
      <c r="A172">
        <v>163</v>
      </c>
      <c r="B172">
        <f>'Cal Data'!B172</f>
        <v>0</v>
      </c>
      <c r="C172">
        <f>'Cal Data'!C172</f>
        <v>0</v>
      </c>
    </row>
    <row r="173" spans="1:3" x14ac:dyDescent="0.2">
      <c r="A173">
        <v>164</v>
      </c>
      <c r="B173">
        <f>'Cal Data'!B173</f>
        <v>0</v>
      </c>
      <c r="C173">
        <f>'Cal Data'!C173</f>
        <v>0</v>
      </c>
    </row>
    <row r="174" spans="1:3" x14ac:dyDescent="0.2">
      <c r="A174">
        <v>165</v>
      </c>
      <c r="B174">
        <f>'Cal Data'!B174</f>
        <v>0</v>
      </c>
      <c r="C174">
        <f>'Cal Data'!C174</f>
        <v>0</v>
      </c>
    </row>
    <row r="175" spans="1:3" x14ac:dyDescent="0.2">
      <c r="A175">
        <v>166</v>
      </c>
      <c r="B175">
        <f>'Cal Data'!B175</f>
        <v>0</v>
      </c>
      <c r="C175">
        <f>'Cal Data'!C175</f>
        <v>0</v>
      </c>
    </row>
    <row r="176" spans="1:3" x14ac:dyDescent="0.2">
      <c r="A176">
        <v>167</v>
      </c>
      <c r="B176">
        <f>'Cal Data'!B176</f>
        <v>0</v>
      </c>
      <c r="C176">
        <f>'Cal Data'!C176</f>
        <v>0</v>
      </c>
    </row>
    <row r="177" spans="1:3" x14ac:dyDescent="0.2">
      <c r="A177">
        <v>168</v>
      </c>
      <c r="B177">
        <f>'Cal Data'!B177</f>
        <v>0</v>
      </c>
      <c r="C177">
        <f>'Cal Data'!C177</f>
        <v>0</v>
      </c>
    </row>
    <row r="178" spans="1:3" x14ac:dyDescent="0.2">
      <c r="A178">
        <v>169</v>
      </c>
      <c r="B178">
        <f>'Cal Data'!B178</f>
        <v>0</v>
      </c>
      <c r="C178">
        <f>'Cal Data'!C178</f>
        <v>0</v>
      </c>
    </row>
    <row r="179" spans="1:3" x14ac:dyDescent="0.2">
      <c r="A179">
        <v>170</v>
      </c>
      <c r="B179">
        <f>'Cal Data'!B179</f>
        <v>0</v>
      </c>
      <c r="C179">
        <f>'Cal Data'!C179</f>
        <v>0</v>
      </c>
    </row>
    <row r="180" spans="1:3" x14ac:dyDescent="0.2">
      <c r="A180">
        <v>171</v>
      </c>
      <c r="B180">
        <f>'Cal Data'!B180</f>
        <v>0</v>
      </c>
      <c r="C180">
        <f>'Cal Data'!C180</f>
        <v>0</v>
      </c>
    </row>
    <row r="181" spans="1:3" x14ac:dyDescent="0.2">
      <c r="A181">
        <v>172</v>
      </c>
      <c r="B181">
        <f>'Cal Data'!B181</f>
        <v>0</v>
      </c>
      <c r="C181">
        <f>'Cal Data'!C181</f>
        <v>0</v>
      </c>
    </row>
    <row r="182" spans="1:3" x14ac:dyDescent="0.2">
      <c r="A182">
        <v>173</v>
      </c>
      <c r="B182">
        <f>'Cal Data'!B182</f>
        <v>0</v>
      </c>
      <c r="C182">
        <f>'Cal Data'!C182</f>
        <v>0</v>
      </c>
    </row>
    <row r="183" spans="1:3" x14ac:dyDescent="0.2">
      <c r="A183">
        <v>174</v>
      </c>
      <c r="B183">
        <f>'Cal Data'!B183</f>
        <v>0</v>
      </c>
      <c r="C183">
        <f>'Cal Data'!C183</f>
        <v>0</v>
      </c>
    </row>
    <row r="184" spans="1:3" x14ac:dyDescent="0.2">
      <c r="A184">
        <v>175</v>
      </c>
      <c r="B184">
        <f>'Cal Data'!B184</f>
        <v>0</v>
      </c>
      <c r="C184">
        <f>'Cal Data'!C184</f>
        <v>0</v>
      </c>
    </row>
    <row r="185" spans="1:3" x14ac:dyDescent="0.2">
      <c r="A185">
        <v>176</v>
      </c>
      <c r="B185">
        <f>'Cal Data'!B185</f>
        <v>0</v>
      </c>
      <c r="C185">
        <f>'Cal Data'!C185</f>
        <v>0</v>
      </c>
    </row>
    <row r="186" spans="1:3" x14ac:dyDescent="0.2">
      <c r="A186">
        <v>177</v>
      </c>
      <c r="B186">
        <f>'Cal Data'!B186</f>
        <v>0</v>
      </c>
      <c r="C186">
        <f>'Cal Data'!C186</f>
        <v>0</v>
      </c>
    </row>
    <row r="187" spans="1:3" x14ac:dyDescent="0.2">
      <c r="A187">
        <v>178</v>
      </c>
      <c r="B187">
        <f>'Cal Data'!B187</f>
        <v>0</v>
      </c>
      <c r="C187">
        <f>'Cal Data'!C187</f>
        <v>0</v>
      </c>
    </row>
    <row r="188" spans="1:3" x14ac:dyDescent="0.2">
      <c r="A188">
        <v>179</v>
      </c>
      <c r="B188">
        <f>'Cal Data'!B188</f>
        <v>0</v>
      </c>
      <c r="C188">
        <f>'Cal Data'!C188</f>
        <v>0</v>
      </c>
    </row>
    <row r="189" spans="1:3" x14ac:dyDescent="0.2">
      <c r="A189">
        <v>180</v>
      </c>
      <c r="B189">
        <f>'Cal Data'!B189</f>
        <v>0</v>
      </c>
      <c r="C189">
        <f>'Cal Data'!C189</f>
        <v>0</v>
      </c>
    </row>
    <row r="190" spans="1:3" x14ac:dyDescent="0.2">
      <c r="A190">
        <v>181</v>
      </c>
      <c r="B190">
        <f>'Cal Data'!B190</f>
        <v>0</v>
      </c>
      <c r="C190">
        <f>'Cal Data'!C190</f>
        <v>0</v>
      </c>
    </row>
    <row r="191" spans="1:3" x14ac:dyDescent="0.2">
      <c r="A191">
        <v>182</v>
      </c>
      <c r="B191">
        <f>'Cal Data'!B191</f>
        <v>0</v>
      </c>
      <c r="C191">
        <f>'Cal Data'!C191</f>
        <v>0</v>
      </c>
    </row>
    <row r="192" spans="1:3" x14ac:dyDescent="0.2">
      <c r="A192">
        <v>183</v>
      </c>
      <c r="B192">
        <f>'Cal Data'!B192</f>
        <v>0</v>
      </c>
      <c r="C192">
        <f>'Cal Data'!C192</f>
        <v>0</v>
      </c>
    </row>
    <row r="193" spans="1:103" x14ac:dyDescent="0.2">
      <c r="A193">
        <v>184</v>
      </c>
      <c r="B193">
        <f>'Cal Data'!B193</f>
        <v>0</v>
      </c>
      <c r="C193">
        <f>'Cal Data'!C193</f>
        <v>0</v>
      </c>
    </row>
    <row r="194" spans="1:103" x14ac:dyDescent="0.2">
      <c r="A194">
        <v>185</v>
      </c>
      <c r="B194">
        <f>'Cal Data'!B194</f>
        <v>0</v>
      </c>
      <c r="C194">
        <f>'Cal Data'!C194</f>
        <v>0</v>
      </c>
    </row>
    <row r="195" spans="1:103" x14ac:dyDescent="0.2">
      <c r="A195">
        <v>186</v>
      </c>
      <c r="B195">
        <f>'Cal Data'!B195</f>
        <v>0</v>
      </c>
      <c r="C195">
        <f>'Cal Data'!C195</f>
        <v>0</v>
      </c>
    </row>
    <row r="196" spans="1:103" x14ac:dyDescent="0.2">
      <c r="A196">
        <v>187</v>
      </c>
      <c r="B196">
        <f>'Cal Data'!B196</f>
        <v>0</v>
      </c>
      <c r="C196">
        <f>'Cal Data'!C196</f>
        <v>0</v>
      </c>
    </row>
    <row r="197" spans="1:103" x14ac:dyDescent="0.2">
      <c r="A197">
        <v>188</v>
      </c>
      <c r="B197">
        <f>'Cal Data'!B197</f>
        <v>0</v>
      </c>
      <c r="C197">
        <f>'Cal Data'!C197</f>
        <v>0</v>
      </c>
    </row>
    <row r="198" spans="1:103" x14ac:dyDescent="0.2">
      <c r="A198">
        <v>189</v>
      </c>
      <c r="B198">
        <f>'Cal Data'!B198</f>
        <v>0</v>
      </c>
      <c r="C198">
        <f>'Cal Data'!C198</f>
        <v>0</v>
      </c>
    </row>
    <row r="199" spans="1:103" x14ac:dyDescent="0.2">
      <c r="A199">
        <v>190</v>
      </c>
      <c r="B199">
        <f>'Cal Data'!B199</f>
        <v>0</v>
      </c>
      <c r="C199">
        <f>'Cal Data'!C199</f>
        <v>0</v>
      </c>
    </row>
    <row r="200" spans="1:103" x14ac:dyDescent="0.2">
      <c r="A200">
        <v>191</v>
      </c>
      <c r="B200">
        <f>'Cal Data'!B200</f>
        <v>0</v>
      </c>
      <c r="C200">
        <f>'Cal Data'!C200</f>
        <v>0</v>
      </c>
    </row>
    <row r="201" spans="1:103" x14ac:dyDescent="0.2">
      <c r="A201">
        <v>192</v>
      </c>
      <c r="B201">
        <f>'Cal Data'!B201</f>
        <v>0</v>
      </c>
      <c r="C201">
        <f>'Cal Data'!C201</f>
        <v>0</v>
      </c>
    </row>
    <row r="202" spans="1:103" x14ac:dyDescent="0.2">
      <c r="A202">
        <v>193</v>
      </c>
      <c r="B202">
        <f>'Cal Data'!B202</f>
        <v>0</v>
      </c>
      <c r="C202">
        <f>'Cal Data'!C202</f>
        <v>0</v>
      </c>
    </row>
    <row r="203" spans="1:103" x14ac:dyDescent="0.2">
      <c r="A203">
        <v>194</v>
      </c>
      <c r="B203">
        <f>'Cal Data'!B203</f>
        <v>0</v>
      </c>
      <c r="C203">
        <f>'Cal Data'!C203</f>
        <v>0</v>
      </c>
    </row>
    <row r="204" spans="1:103" x14ac:dyDescent="0.2">
      <c r="A204">
        <v>195</v>
      </c>
      <c r="B204">
        <f>'Cal Data'!B204</f>
        <v>0</v>
      </c>
      <c r="C204">
        <f>'Cal Data'!C204</f>
        <v>0</v>
      </c>
    </row>
    <row r="205" spans="1:103" x14ac:dyDescent="0.2">
      <c r="A205">
        <v>196</v>
      </c>
      <c r="B205">
        <f>'Cal Data'!B205</f>
        <v>0</v>
      </c>
      <c r="C205">
        <f>'Cal Data'!C205</f>
        <v>0</v>
      </c>
    </row>
    <row r="206" spans="1:103" x14ac:dyDescent="0.2">
      <c r="A206">
        <v>197</v>
      </c>
      <c r="B206">
        <f>'Cal Data'!B206</f>
        <v>0</v>
      </c>
      <c r="C206">
        <f>'Cal Data'!C206</f>
        <v>0</v>
      </c>
    </row>
    <row r="207" spans="1:103" x14ac:dyDescent="0.2">
      <c r="A207">
        <v>198</v>
      </c>
      <c r="B207">
        <f>'Cal Data'!B207</f>
        <v>0</v>
      </c>
      <c r="C207">
        <f>'Cal Data'!C207</f>
        <v>0</v>
      </c>
    </row>
    <row r="208" spans="1:103" x14ac:dyDescent="0.2">
      <c r="A208">
        <v>199</v>
      </c>
      <c r="B208">
        <f>'Cal Data'!B208</f>
        <v>0</v>
      </c>
      <c r="C208" t="str">
        <f>'Cal Data'!C208</f>
        <v>ISTD test</v>
      </c>
      <c r="D208">
        <v>3953119</v>
      </c>
      <c r="E208">
        <v>4705178</v>
      </c>
      <c r="F208">
        <v>2145572</v>
      </c>
      <c r="G208">
        <v>2255952</v>
      </c>
      <c r="H208">
        <v>4383314</v>
      </c>
      <c r="I208">
        <v>2324682</v>
      </c>
      <c r="J208">
        <v>3873673</v>
      </c>
      <c r="K208">
        <v>1302231</v>
      </c>
      <c r="L208">
        <v>1110298</v>
      </c>
      <c r="M208">
        <v>1247427</v>
      </c>
      <c r="N208">
        <v>1329463</v>
      </c>
      <c r="O208">
        <v>1365985</v>
      </c>
      <c r="P208">
        <v>1350444</v>
      </c>
      <c r="Q208">
        <v>1361010</v>
      </c>
      <c r="R208">
        <v>3953119</v>
      </c>
      <c r="S208">
        <v>4705178</v>
      </c>
      <c r="T208">
        <v>2145572</v>
      </c>
      <c r="U208">
        <v>2255952</v>
      </c>
      <c r="V208">
        <v>4383314</v>
      </c>
      <c r="W208">
        <v>2324682</v>
      </c>
      <c r="X208">
        <v>3873673</v>
      </c>
      <c r="Y208">
        <v>1302231</v>
      </c>
      <c r="Z208">
        <v>1110298</v>
      </c>
      <c r="AA208">
        <v>1247427</v>
      </c>
      <c r="AB208">
        <v>1329463</v>
      </c>
      <c r="AC208">
        <v>1365985</v>
      </c>
      <c r="AD208">
        <v>1350444</v>
      </c>
      <c r="AE208">
        <v>1361010</v>
      </c>
      <c r="AF208">
        <v>3953119</v>
      </c>
      <c r="AG208">
        <v>4705178</v>
      </c>
      <c r="AH208">
        <v>2145572</v>
      </c>
      <c r="AI208">
        <v>2255952</v>
      </c>
      <c r="AJ208">
        <v>4383314</v>
      </c>
      <c r="AK208">
        <v>2324682</v>
      </c>
      <c r="AL208">
        <v>3873673</v>
      </c>
      <c r="AM208">
        <v>1302231</v>
      </c>
      <c r="AN208">
        <v>1110298</v>
      </c>
      <c r="AO208">
        <v>1247427</v>
      </c>
      <c r="AP208">
        <v>1329463</v>
      </c>
      <c r="AQ208">
        <v>1365985</v>
      </c>
      <c r="AR208">
        <v>3953119</v>
      </c>
      <c r="AS208">
        <v>4705178</v>
      </c>
      <c r="AT208">
        <v>2145572</v>
      </c>
      <c r="AU208">
        <v>2255952</v>
      </c>
      <c r="AV208">
        <v>4383314</v>
      </c>
      <c r="AW208">
        <v>2324682</v>
      </c>
      <c r="AX208">
        <v>3873673</v>
      </c>
      <c r="AY208">
        <v>1302231</v>
      </c>
      <c r="AZ208">
        <v>1110298</v>
      </c>
      <c r="BA208">
        <v>1247427</v>
      </c>
      <c r="BB208">
        <v>1329463</v>
      </c>
      <c r="BC208">
        <v>1365985</v>
      </c>
      <c r="BD208">
        <v>1350444</v>
      </c>
      <c r="BE208">
        <v>1361010</v>
      </c>
      <c r="BF208">
        <v>3953119</v>
      </c>
      <c r="BG208">
        <v>4705178</v>
      </c>
      <c r="BH208">
        <v>2145572</v>
      </c>
      <c r="BI208">
        <v>2255952</v>
      </c>
      <c r="BJ208">
        <v>4383314</v>
      </c>
      <c r="BK208">
        <v>2324682</v>
      </c>
      <c r="BL208">
        <v>3873673</v>
      </c>
      <c r="BM208">
        <v>1302231</v>
      </c>
      <c r="BN208">
        <v>1110298</v>
      </c>
      <c r="BO208">
        <v>1247427</v>
      </c>
      <c r="BP208">
        <v>1329463</v>
      </c>
      <c r="BQ208">
        <v>1365985</v>
      </c>
      <c r="BR208">
        <v>1350444</v>
      </c>
      <c r="BS208">
        <v>1361010</v>
      </c>
      <c r="BT208">
        <v>3953119</v>
      </c>
      <c r="BU208">
        <v>4705178</v>
      </c>
      <c r="BV208">
        <v>2145572</v>
      </c>
      <c r="BW208">
        <v>2255952</v>
      </c>
      <c r="BX208">
        <v>4383314</v>
      </c>
      <c r="BY208">
        <v>2324682</v>
      </c>
      <c r="BZ208">
        <v>3873673</v>
      </c>
      <c r="CA208">
        <v>1302231</v>
      </c>
      <c r="CB208">
        <v>1110298</v>
      </c>
      <c r="CC208">
        <v>1247427</v>
      </c>
      <c r="CD208">
        <v>1329463</v>
      </c>
      <c r="CE208">
        <v>1365985</v>
      </c>
      <c r="CF208">
        <v>3953119</v>
      </c>
      <c r="CG208">
        <v>4705178</v>
      </c>
      <c r="CH208">
        <v>2145572</v>
      </c>
      <c r="CI208">
        <v>2255952</v>
      </c>
      <c r="CJ208">
        <v>4383314</v>
      </c>
      <c r="CK208">
        <v>2324682</v>
      </c>
      <c r="CL208">
        <v>3873673</v>
      </c>
      <c r="CM208">
        <v>1302231</v>
      </c>
      <c r="CN208">
        <v>1110298</v>
      </c>
      <c r="CO208">
        <v>1247427</v>
      </c>
      <c r="CP208">
        <v>1329463</v>
      </c>
      <c r="CQ208">
        <v>1365985</v>
      </c>
      <c r="CR208">
        <v>1350444</v>
      </c>
      <c r="CS208">
        <v>1361010</v>
      </c>
      <c r="CT208">
        <v>3953119</v>
      </c>
      <c r="CU208">
        <v>4705178</v>
      </c>
      <c r="CV208">
        <v>2145572</v>
      </c>
      <c r="CW208">
        <v>3953119</v>
      </c>
      <c r="CX208">
        <v>4705178</v>
      </c>
      <c r="CY208">
        <v>2145572</v>
      </c>
    </row>
    <row r="209" spans="1:103" x14ac:dyDescent="0.2">
      <c r="A209">
        <v>200</v>
      </c>
      <c r="B209">
        <f>'Cal Data'!B209</f>
        <v>0</v>
      </c>
      <c r="C209" t="str">
        <f>'Cal Data'!C209</f>
        <v>Test</v>
      </c>
      <c r="D209">
        <v>20362</v>
      </c>
      <c r="E209">
        <v>20054</v>
      </c>
      <c r="F209">
        <v>4003</v>
      </c>
      <c r="G209">
        <v>4635</v>
      </c>
      <c r="H209">
        <v>16646</v>
      </c>
      <c r="I209">
        <v>2784</v>
      </c>
      <c r="J209">
        <v>21487</v>
      </c>
      <c r="K209">
        <v>13604</v>
      </c>
      <c r="L209">
        <v>24307</v>
      </c>
      <c r="M209">
        <v>8921</v>
      </c>
      <c r="N209">
        <v>11071</v>
      </c>
      <c r="O209">
        <v>8660</v>
      </c>
      <c r="P209">
        <v>11406</v>
      </c>
      <c r="Q209">
        <v>8294</v>
      </c>
      <c r="R209">
        <v>20362</v>
      </c>
      <c r="S209">
        <v>20054</v>
      </c>
      <c r="T209">
        <v>4003</v>
      </c>
      <c r="U209">
        <v>4635</v>
      </c>
      <c r="V209">
        <v>16646</v>
      </c>
      <c r="W209">
        <v>2784</v>
      </c>
      <c r="X209">
        <v>21487</v>
      </c>
      <c r="Y209">
        <v>13604</v>
      </c>
      <c r="Z209">
        <v>24307</v>
      </c>
      <c r="AA209">
        <v>8921</v>
      </c>
      <c r="AB209">
        <v>11071</v>
      </c>
      <c r="AC209">
        <v>8660</v>
      </c>
      <c r="AD209">
        <v>11406</v>
      </c>
      <c r="AE209">
        <v>8294</v>
      </c>
      <c r="AF209">
        <v>20362</v>
      </c>
      <c r="AG209">
        <v>20054</v>
      </c>
      <c r="AH209">
        <v>4003</v>
      </c>
      <c r="AI209">
        <v>4635</v>
      </c>
      <c r="AJ209">
        <v>16646</v>
      </c>
      <c r="AK209">
        <v>2784</v>
      </c>
      <c r="AL209">
        <v>21487</v>
      </c>
      <c r="AM209">
        <v>13604</v>
      </c>
      <c r="AN209">
        <v>24307</v>
      </c>
      <c r="AO209">
        <v>8921</v>
      </c>
      <c r="AP209">
        <v>11071</v>
      </c>
      <c r="AQ209">
        <v>8660</v>
      </c>
      <c r="AR209">
        <v>20362</v>
      </c>
      <c r="AS209">
        <v>20054</v>
      </c>
      <c r="AT209">
        <v>4003</v>
      </c>
      <c r="AU209">
        <v>4635</v>
      </c>
      <c r="AV209">
        <v>16646</v>
      </c>
      <c r="AW209">
        <v>2784</v>
      </c>
      <c r="AX209">
        <v>21487</v>
      </c>
      <c r="AY209">
        <v>13604</v>
      </c>
      <c r="AZ209">
        <v>24307</v>
      </c>
      <c r="BA209">
        <v>8921</v>
      </c>
      <c r="BB209">
        <v>11071</v>
      </c>
      <c r="BC209">
        <v>8660</v>
      </c>
      <c r="BD209">
        <v>11406</v>
      </c>
      <c r="BE209">
        <v>8294</v>
      </c>
      <c r="BF209">
        <v>20362</v>
      </c>
      <c r="BG209">
        <v>20054</v>
      </c>
      <c r="BH209">
        <v>4003</v>
      </c>
      <c r="BI209">
        <v>4635</v>
      </c>
      <c r="BJ209">
        <v>16646</v>
      </c>
      <c r="BK209">
        <v>2784</v>
      </c>
      <c r="BL209">
        <v>21487</v>
      </c>
      <c r="BM209">
        <v>13604</v>
      </c>
      <c r="BN209">
        <v>24307</v>
      </c>
      <c r="BO209">
        <v>8921</v>
      </c>
      <c r="BP209">
        <v>11071</v>
      </c>
      <c r="BQ209">
        <v>8660</v>
      </c>
      <c r="BR209">
        <v>11406</v>
      </c>
      <c r="BS209">
        <v>8294</v>
      </c>
      <c r="BT209">
        <v>20362</v>
      </c>
      <c r="BU209">
        <v>20054</v>
      </c>
      <c r="BV209">
        <v>4003</v>
      </c>
      <c r="BW209">
        <v>4635</v>
      </c>
      <c r="BX209">
        <v>16646</v>
      </c>
      <c r="BY209">
        <v>2784</v>
      </c>
      <c r="BZ209">
        <v>21487</v>
      </c>
      <c r="CA209">
        <v>13604</v>
      </c>
      <c r="CB209">
        <v>24307</v>
      </c>
      <c r="CC209">
        <v>8921</v>
      </c>
      <c r="CD209">
        <v>11071</v>
      </c>
      <c r="CE209">
        <v>8660</v>
      </c>
      <c r="CF209">
        <v>20362</v>
      </c>
      <c r="CG209">
        <v>20054</v>
      </c>
      <c r="CH209">
        <v>4003</v>
      </c>
      <c r="CI209">
        <v>4635</v>
      </c>
      <c r="CJ209">
        <v>16646</v>
      </c>
      <c r="CK209">
        <v>2784</v>
      </c>
      <c r="CL209">
        <v>21487</v>
      </c>
      <c r="CM209">
        <v>13604</v>
      </c>
      <c r="CN209">
        <v>24307</v>
      </c>
      <c r="CO209">
        <v>8921</v>
      </c>
      <c r="CP209">
        <v>11071</v>
      </c>
      <c r="CQ209">
        <v>8660</v>
      </c>
      <c r="CR209">
        <v>11406</v>
      </c>
      <c r="CS209">
        <v>8294</v>
      </c>
      <c r="CT209">
        <v>20362</v>
      </c>
      <c r="CU209">
        <v>20054</v>
      </c>
      <c r="CV209">
        <v>4003</v>
      </c>
      <c r="CW209">
        <v>20362</v>
      </c>
      <c r="CX209">
        <v>20054</v>
      </c>
      <c r="CY209">
        <v>4003</v>
      </c>
    </row>
  </sheetData>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4646-E9D7-4533-AF71-FBB963B3B173}">
  <dimension ref="A1:GU103"/>
  <sheetViews>
    <sheetView zoomScale="80" zoomScaleNormal="80" workbookViewId="0">
      <selection activeCell="GU3" sqref="GU3"/>
    </sheetView>
  </sheetViews>
  <sheetFormatPr defaultRowHeight="12.75" x14ac:dyDescent="0.2"/>
  <cols>
    <col min="1" max="1" width="16.28515625" bestFit="1" customWidth="1"/>
    <col min="2" max="2" width="10.140625" bestFit="1" customWidth="1"/>
    <col min="3" max="3" width="18.42578125" bestFit="1" customWidth="1"/>
    <col min="4" max="5" width="39.5703125" bestFit="1" customWidth="1"/>
    <col min="6" max="6" width="31" bestFit="1" customWidth="1"/>
    <col min="7" max="7" width="9.140625" bestFit="1" customWidth="1"/>
    <col min="8" max="8" width="10" bestFit="1" customWidth="1"/>
    <col min="9" max="9" width="33.7109375" bestFit="1" customWidth="1"/>
    <col min="10" max="11" width="42.28515625" bestFit="1" customWidth="1"/>
    <col min="12" max="13" width="43.42578125" bestFit="1" customWidth="1"/>
    <col min="14" max="14" width="34.85546875" bestFit="1" customWidth="1"/>
    <col min="15" max="15" width="9.85546875" bestFit="1" customWidth="1"/>
    <col min="16" max="16" width="8.42578125" bestFit="1" customWidth="1"/>
    <col min="17" max="17" width="12.28515625" bestFit="1" customWidth="1"/>
    <col min="18" max="18" width="50.7109375" bestFit="1" customWidth="1"/>
    <col min="19" max="20" width="59.28515625" bestFit="1" customWidth="1"/>
    <col min="21" max="21" width="32.7109375" bestFit="1" customWidth="1"/>
    <col min="22" max="23" width="41.28515625" bestFit="1" customWidth="1"/>
    <col min="24" max="24" width="37.42578125" bestFit="1" customWidth="1"/>
    <col min="25" max="25" width="9.5703125" bestFit="1" customWidth="1"/>
    <col min="26" max="27" width="12.42578125" bestFit="1" customWidth="1"/>
    <col min="28" max="29" width="42.28515625" bestFit="1" customWidth="1"/>
    <col min="30" max="30" width="33.7109375" bestFit="1" customWidth="1"/>
    <col min="31" max="31" width="36.28515625" bestFit="1" customWidth="1"/>
    <col min="32" max="33" width="44.85546875" bestFit="1" customWidth="1"/>
    <col min="34" max="34" width="8" bestFit="1" customWidth="1"/>
    <col min="35" max="36" width="59.28515625" bestFit="1" customWidth="1"/>
    <col min="37" max="37" width="50.140625" bestFit="1" customWidth="1"/>
    <col min="38" max="39" width="39.5703125" bestFit="1" customWidth="1"/>
    <col min="40" max="40" width="11.7109375" bestFit="1" customWidth="1"/>
    <col min="41" max="41" width="37.42578125" bestFit="1" customWidth="1"/>
    <col min="42" max="42" width="31" bestFit="1" customWidth="1"/>
    <col min="43" max="43" width="34.85546875" bestFit="1" customWidth="1"/>
    <col min="44" max="45" width="43.42578125" bestFit="1" customWidth="1"/>
    <col min="46" max="46" width="31.5703125" bestFit="1" customWidth="1"/>
    <col min="47" max="48" width="40.140625" bestFit="1" customWidth="1"/>
    <col min="49" max="49" width="11.5703125" bestFit="1" customWidth="1"/>
    <col min="50" max="50" width="12.28515625" bestFit="1" customWidth="1"/>
    <col min="51" max="51" width="31.42578125" bestFit="1" customWidth="1"/>
    <col min="52" max="53" width="40" bestFit="1" customWidth="1"/>
    <col min="54" max="54" width="50.7109375" bestFit="1" customWidth="1"/>
    <col min="55" max="56" width="59.85546875" bestFit="1" customWidth="1"/>
    <col min="57" max="57" width="35.28515625" bestFit="1" customWidth="1"/>
    <col min="58" max="59" width="43.85546875" bestFit="1" customWidth="1"/>
    <col min="60" max="60" width="14.85546875" bestFit="1" customWidth="1"/>
    <col min="61" max="61" width="35.28515625" bestFit="1" customWidth="1"/>
    <col min="62" max="63" width="43.85546875" bestFit="1" customWidth="1"/>
    <col min="64" max="103" width="2.28515625" bestFit="1" customWidth="1"/>
  </cols>
  <sheetData>
    <row r="1" spans="1:203" x14ac:dyDescent="0.2">
      <c r="A1" s="181" t="s">
        <v>50</v>
      </c>
      <c r="B1" s="181"/>
      <c r="C1" s="181"/>
    </row>
    <row r="2" spans="1:203" s="62" customFormat="1" x14ac:dyDescent="0.2">
      <c r="C2" s="77" t="str" cm="1">
        <f t="array" ref="C2:GU2">TRANSPOSE('Sample Data'!A9:A209)</f>
        <v>#</v>
      </c>
      <c r="D2" s="64">
        <v>1</v>
      </c>
      <c r="E2" s="64">
        <v>2</v>
      </c>
      <c r="F2" s="64">
        <v>3</v>
      </c>
      <c r="G2" s="64">
        <v>4</v>
      </c>
      <c r="H2" s="64">
        <v>5</v>
      </c>
      <c r="I2" s="64">
        <v>6</v>
      </c>
      <c r="J2" s="64">
        <v>7</v>
      </c>
      <c r="K2" s="64">
        <v>8</v>
      </c>
      <c r="L2" s="64">
        <v>9</v>
      </c>
      <c r="M2" s="64">
        <v>10</v>
      </c>
      <c r="N2" s="64">
        <v>11</v>
      </c>
      <c r="O2" s="64">
        <v>12</v>
      </c>
      <c r="P2" s="64">
        <v>13</v>
      </c>
      <c r="Q2" s="64">
        <v>14</v>
      </c>
      <c r="R2" s="64">
        <v>15</v>
      </c>
      <c r="S2" s="64">
        <v>16</v>
      </c>
      <c r="T2" s="64">
        <v>17</v>
      </c>
      <c r="U2" s="64">
        <v>18</v>
      </c>
      <c r="V2" s="64">
        <v>19</v>
      </c>
      <c r="W2" s="64">
        <v>20</v>
      </c>
      <c r="X2" s="64">
        <v>21</v>
      </c>
      <c r="Y2" s="64">
        <v>22</v>
      </c>
      <c r="Z2" s="64">
        <v>23</v>
      </c>
      <c r="AA2" s="64">
        <v>24</v>
      </c>
      <c r="AB2" s="64">
        <v>25</v>
      </c>
      <c r="AC2" s="64">
        <v>26</v>
      </c>
      <c r="AD2" s="64">
        <v>27</v>
      </c>
      <c r="AE2" s="64">
        <v>28</v>
      </c>
      <c r="AF2" s="64">
        <v>29</v>
      </c>
      <c r="AG2" s="62">
        <v>30</v>
      </c>
      <c r="AH2" s="62">
        <v>31</v>
      </c>
      <c r="AI2" s="62">
        <v>32</v>
      </c>
      <c r="AJ2" s="62">
        <v>33</v>
      </c>
      <c r="AK2" s="62">
        <v>34</v>
      </c>
      <c r="AL2" s="62">
        <v>35</v>
      </c>
      <c r="AM2" s="62">
        <v>36</v>
      </c>
      <c r="AN2" s="62">
        <v>37</v>
      </c>
      <c r="AO2" s="62">
        <v>38</v>
      </c>
      <c r="AP2" s="62">
        <v>39</v>
      </c>
      <c r="AQ2" s="62">
        <v>40</v>
      </c>
      <c r="AR2" s="62">
        <v>41</v>
      </c>
      <c r="AS2" s="62">
        <v>42</v>
      </c>
      <c r="AT2" s="62">
        <v>43</v>
      </c>
      <c r="AU2" s="62">
        <v>44</v>
      </c>
      <c r="AV2" s="62">
        <v>45</v>
      </c>
      <c r="AW2" s="62">
        <v>46</v>
      </c>
      <c r="AX2" s="62">
        <v>47</v>
      </c>
      <c r="AY2" s="62">
        <v>48</v>
      </c>
      <c r="AZ2" s="62">
        <v>49</v>
      </c>
      <c r="BA2" s="62">
        <v>50</v>
      </c>
      <c r="BB2" s="62">
        <v>51</v>
      </c>
      <c r="BC2" s="62">
        <v>52</v>
      </c>
      <c r="BD2" s="62">
        <v>53</v>
      </c>
      <c r="BE2" s="62">
        <v>54</v>
      </c>
      <c r="BF2" s="62">
        <v>55</v>
      </c>
      <c r="BG2" s="62">
        <v>56</v>
      </c>
      <c r="BH2" s="62">
        <v>57</v>
      </c>
      <c r="BI2" s="62">
        <v>58</v>
      </c>
      <c r="BJ2" s="62">
        <v>59</v>
      </c>
      <c r="BK2" s="62">
        <v>60</v>
      </c>
      <c r="BL2" s="62">
        <v>61</v>
      </c>
      <c r="BM2" s="62">
        <v>62</v>
      </c>
      <c r="BN2" s="62">
        <v>63</v>
      </c>
      <c r="BO2" s="62">
        <v>64</v>
      </c>
      <c r="BP2" s="62">
        <v>65</v>
      </c>
      <c r="BQ2" s="62">
        <v>66</v>
      </c>
      <c r="BR2" s="62">
        <v>67</v>
      </c>
      <c r="BS2" s="62">
        <v>68</v>
      </c>
      <c r="BT2" s="62">
        <v>69</v>
      </c>
      <c r="BU2" s="62">
        <v>70</v>
      </c>
      <c r="BV2" s="62">
        <v>71</v>
      </c>
      <c r="BW2" s="62">
        <v>72</v>
      </c>
      <c r="BX2" s="62">
        <v>73</v>
      </c>
      <c r="BY2" s="62">
        <v>74</v>
      </c>
      <c r="BZ2" s="62">
        <v>75</v>
      </c>
      <c r="CA2" s="62">
        <v>76</v>
      </c>
      <c r="CB2" s="62">
        <v>77</v>
      </c>
      <c r="CC2" s="62">
        <v>78</v>
      </c>
      <c r="CD2" s="62">
        <v>79</v>
      </c>
      <c r="CE2" s="62">
        <v>80</v>
      </c>
      <c r="CF2" s="62">
        <v>81</v>
      </c>
      <c r="CG2" s="62">
        <v>82</v>
      </c>
      <c r="CH2" s="62">
        <v>83</v>
      </c>
      <c r="CI2" s="62">
        <v>84</v>
      </c>
      <c r="CJ2" s="62">
        <v>85</v>
      </c>
      <c r="CK2" s="62">
        <v>86</v>
      </c>
      <c r="CL2" s="62">
        <v>87</v>
      </c>
      <c r="CM2" s="62">
        <v>88</v>
      </c>
      <c r="CN2" s="62">
        <v>89</v>
      </c>
      <c r="CO2" s="62">
        <v>90</v>
      </c>
      <c r="CP2" s="62">
        <v>91</v>
      </c>
      <c r="CQ2" s="62">
        <v>92</v>
      </c>
      <c r="CR2" s="62">
        <v>93</v>
      </c>
      <c r="CS2" s="62">
        <v>94</v>
      </c>
      <c r="CT2" s="62">
        <v>95</v>
      </c>
      <c r="CU2" s="62">
        <v>96</v>
      </c>
      <c r="CV2" s="62">
        <v>97</v>
      </c>
      <c r="CW2" s="62">
        <v>98</v>
      </c>
      <c r="CX2" s="62">
        <v>99</v>
      </c>
      <c r="CY2" s="62">
        <v>100</v>
      </c>
      <c r="CZ2" s="62">
        <v>101</v>
      </c>
      <c r="DA2" s="62">
        <v>102</v>
      </c>
      <c r="DB2" s="62">
        <v>103</v>
      </c>
      <c r="DC2" s="62">
        <v>104</v>
      </c>
      <c r="DD2" s="62">
        <v>105</v>
      </c>
      <c r="DE2" s="62">
        <v>106</v>
      </c>
      <c r="DF2" s="62">
        <v>107</v>
      </c>
      <c r="DG2" s="62">
        <v>108</v>
      </c>
      <c r="DH2" s="62">
        <v>109</v>
      </c>
      <c r="DI2" s="62">
        <v>110</v>
      </c>
      <c r="DJ2" s="62">
        <v>111</v>
      </c>
      <c r="DK2" s="62">
        <v>112</v>
      </c>
      <c r="DL2" s="62">
        <v>113</v>
      </c>
      <c r="DM2" s="62">
        <v>114</v>
      </c>
      <c r="DN2" s="62">
        <v>115</v>
      </c>
      <c r="DO2" s="62">
        <v>116</v>
      </c>
      <c r="DP2" s="62">
        <v>117</v>
      </c>
      <c r="DQ2" s="62">
        <v>118</v>
      </c>
      <c r="DR2" s="62">
        <v>119</v>
      </c>
      <c r="DS2" s="62">
        <v>120</v>
      </c>
      <c r="DT2" s="62">
        <v>121</v>
      </c>
      <c r="DU2" s="62">
        <v>122</v>
      </c>
      <c r="DV2" s="62">
        <v>123</v>
      </c>
      <c r="DW2" s="62">
        <v>124</v>
      </c>
      <c r="DX2" s="62">
        <v>125</v>
      </c>
      <c r="DY2" s="62">
        <v>126</v>
      </c>
      <c r="DZ2" s="62">
        <v>127</v>
      </c>
      <c r="EA2" s="62">
        <v>128</v>
      </c>
      <c r="EB2" s="62">
        <v>129</v>
      </c>
      <c r="EC2" s="62">
        <v>130</v>
      </c>
      <c r="ED2" s="62">
        <v>131</v>
      </c>
      <c r="EE2" s="62">
        <v>132</v>
      </c>
      <c r="EF2" s="62">
        <v>133</v>
      </c>
      <c r="EG2" s="62">
        <v>134</v>
      </c>
      <c r="EH2" s="62">
        <v>135</v>
      </c>
      <c r="EI2" s="62">
        <v>136</v>
      </c>
      <c r="EJ2" s="62">
        <v>137</v>
      </c>
      <c r="EK2" s="62">
        <v>138</v>
      </c>
      <c r="EL2" s="62">
        <v>139</v>
      </c>
      <c r="EM2" s="62">
        <v>140</v>
      </c>
      <c r="EN2" s="62">
        <v>141</v>
      </c>
      <c r="EO2" s="62">
        <v>142</v>
      </c>
      <c r="EP2" s="62">
        <v>143</v>
      </c>
      <c r="EQ2" s="62">
        <v>144</v>
      </c>
      <c r="ER2" s="62">
        <v>145</v>
      </c>
      <c r="ES2" s="62">
        <v>146</v>
      </c>
      <c r="ET2" s="62">
        <v>147</v>
      </c>
      <c r="EU2" s="62">
        <v>148</v>
      </c>
      <c r="EV2" s="62">
        <v>149</v>
      </c>
      <c r="EW2" s="62">
        <v>150</v>
      </c>
      <c r="EX2" s="62">
        <v>151</v>
      </c>
      <c r="EY2" s="62">
        <v>152</v>
      </c>
      <c r="EZ2" s="62">
        <v>153</v>
      </c>
      <c r="FA2" s="62">
        <v>154</v>
      </c>
      <c r="FB2" s="62">
        <v>155</v>
      </c>
      <c r="FC2" s="62">
        <v>156</v>
      </c>
      <c r="FD2" s="62">
        <v>157</v>
      </c>
      <c r="FE2" s="62">
        <v>158</v>
      </c>
      <c r="FF2" s="62">
        <v>159</v>
      </c>
      <c r="FG2" s="62">
        <v>160</v>
      </c>
      <c r="FH2" s="62">
        <v>161</v>
      </c>
      <c r="FI2" s="62">
        <v>162</v>
      </c>
      <c r="FJ2" s="62">
        <v>163</v>
      </c>
      <c r="FK2" s="62">
        <v>164</v>
      </c>
      <c r="FL2" s="62">
        <v>165</v>
      </c>
      <c r="FM2" s="62">
        <v>166</v>
      </c>
      <c r="FN2" s="62">
        <v>167</v>
      </c>
      <c r="FO2" s="62">
        <v>168</v>
      </c>
      <c r="FP2" s="62">
        <v>169</v>
      </c>
      <c r="FQ2" s="62">
        <v>170</v>
      </c>
      <c r="FR2" s="62">
        <v>171</v>
      </c>
      <c r="FS2" s="62">
        <v>172</v>
      </c>
      <c r="FT2" s="62">
        <v>173</v>
      </c>
      <c r="FU2" s="62">
        <v>174</v>
      </c>
      <c r="FV2" s="62">
        <v>175</v>
      </c>
      <c r="FW2" s="62">
        <v>176</v>
      </c>
      <c r="FX2" s="62">
        <v>177</v>
      </c>
      <c r="FY2" s="62">
        <v>178</v>
      </c>
      <c r="FZ2" s="62">
        <v>179</v>
      </c>
      <c r="GA2" s="62">
        <v>180</v>
      </c>
      <c r="GB2" s="62">
        <v>181</v>
      </c>
      <c r="GC2" s="62">
        <v>182</v>
      </c>
      <c r="GD2" s="62">
        <v>183</v>
      </c>
      <c r="GE2" s="62">
        <v>184</v>
      </c>
      <c r="GF2" s="62">
        <v>185</v>
      </c>
      <c r="GG2" s="62">
        <v>186</v>
      </c>
      <c r="GH2" s="62">
        <v>187</v>
      </c>
      <c r="GI2" s="62">
        <v>188</v>
      </c>
      <c r="GJ2" s="62">
        <v>189</v>
      </c>
      <c r="GK2" s="62">
        <v>190</v>
      </c>
      <c r="GL2" s="62">
        <v>191</v>
      </c>
      <c r="GM2" s="62">
        <v>192</v>
      </c>
      <c r="GN2" s="62">
        <v>193</v>
      </c>
      <c r="GO2" s="62">
        <v>194</v>
      </c>
      <c r="GP2" s="62">
        <v>195</v>
      </c>
      <c r="GQ2" s="62">
        <v>196</v>
      </c>
      <c r="GR2" s="62">
        <v>197</v>
      </c>
      <c r="GS2" s="62">
        <v>198</v>
      </c>
      <c r="GT2" s="62">
        <v>199</v>
      </c>
      <c r="GU2" s="62">
        <v>200</v>
      </c>
    </row>
    <row r="3" spans="1:203" s="62" customFormat="1" x14ac:dyDescent="0.2">
      <c r="A3" t="str" cm="1">
        <f t="array" ref="A3:A103">TRANSPOSE('Sample Data'!C2:CY2)</f>
        <v>Data File Name</v>
      </c>
      <c r="B3" s="62" t="str" cm="1">
        <f t="array" ref="B3:B103">TRANSPOSE('Sample Data'!C6:CY6)</f>
        <v>Misc Info</v>
      </c>
      <c r="C3" s="77" t="str" cm="1">
        <f t="array" ref="C3:GU103">TRANSPOSE('Sample Data'!C9:CY209)</f>
        <v>Name</v>
      </c>
      <c r="D3" s="64">
        <v>0</v>
      </c>
      <c r="E3" s="64">
        <v>0</v>
      </c>
      <c r="F3" s="64">
        <v>0</v>
      </c>
      <c r="G3" s="64">
        <v>0</v>
      </c>
      <c r="H3" s="64">
        <v>0</v>
      </c>
      <c r="I3" s="64">
        <v>0</v>
      </c>
      <c r="J3" s="64">
        <v>0</v>
      </c>
      <c r="K3" s="64">
        <v>0</v>
      </c>
      <c r="L3" s="64">
        <v>0</v>
      </c>
      <c r="M3" s="64">
        <v>0</v>
      </c>
      <c r="N3" s="64">
        <v>0</v>
      </c>
      <c r="O3" s="64">
        <v>0</v>
      </c>
      <c r="P3" s="64">
        <v>0</v>
      </c>
      <c r="Q3" s="64">
        <v>0</v>
      </c>
      <c r="R3" s="64">
        <v>0</v>
      </c>
      <c r="S3" s="64">
        <v>0</v>
      </c>
      <c r="T3" s="64">
        <v>0</v>
      </c>
      <c r="U3" s="64">
        <v>0</v>
      </c>
      <c r="V3" s="64">
        <v>0</v>
      </c>
      <c r="W3" s="64">
        <v>0</v>
      </c>
      <c r="X3" s="64">
        <v>0</v>
      </c>
      <c r="Y3" s="64">
        <v>0</v>
      </c>
      <c r="Z3" s="64">
        <v>0</v>
      </c>
      <c r="AA3" s="64">
        <v>0</v>
      </c>
      <c r="AB3" s="64">
        <v>0</v>
      </c>
      <c r="AC3" s="64">
        <v>0</v>
      </c>
      <c r="AD3" s="64">
        <v>0</v>
      </c>
      <c r="AE3" s="64">
        <v>0</v>
      </c>
      <c r="AF3" s="64">
        <v>0</v>
      </c>
      <c r="AG3" s="62">
        <v>0</v>
      </c>
      <c r="AH3" s="62">
        <v>0</v>
      </c>
      <c r="AI3" s="62">
        <v>0</v>
      </c>
      <c r="AJ3" s="62">
        <v>0</v>
      </c>
      <c r="AK3" s="62">
        <v>0</v>
      </c>
      <c r="AL3" s="62">
        <v>0</v>
      </c>
      <c r="AM3" s="62">
        <v>0</v>
      </c>
      <c r="AN3" s="62">
        <v>0</v>
      </c>
      <c r="AO3" s="62">
        <v>0</v>
      </c>
      <c r="AP3" s="62">
        <v>0</v>
      </c>
      <c r="AQ3" s="62">
        <v>0</v>
      </c>
      <c r="AR3" s="62">
        <v>0</v>
      </c>
      <c r="AS3" s="62">
        <v>0</v>
      </c>
      <c r="AT3" s="62">
        <v>0</v>
      </c>
      <c r="AU3" s="62">
        <v>0</v>
      </c>
      <c r="AV3" s="62">
        <v>0</v>
      </c>
      <c r="AW3" s="62">
        <v>0</v>
      </c>
      <c r="AX3" s="62">
        <v>0</v>
      </c>
      <c r="AY3" s="62">
        <v>0</v>
      </c>
      <c r="AZ3" s="62">
        <v>0</v>
      </c>
      <c r="BA3" s="62">
        <v>0</v>
      </c>
      <c r="BB3" s="62">
        <v>0</v>
      </c>
      <c r="BC3" s="62">
        <v>0</v>
      </c>
      <c r="BD3" s="62">
        <v>0</v>
      </c>
      <c r="BE3" s="62">
        <v>0</v>
      </c>
      <c r="BF3" s="62">
        <v>0</v>
      </c>
      <c r="BG3" s="62">
        <v>0</v>
      </c>
      <c r="BH3" s="62">
        <v>0</v>
      </c>
      <c r="BI3" s="62">
        <v>0</v>
      </c>
      <c r="BJ3" s="62">
        <v>0</v>
      </c>
      <c r="BK3" s="62">
        <v>0</v>
      </c>
      <c r="BL3" s="62">
        <v>0</v>
      </c>
      <c r="BM3" s="62">
        <v>0</v>
      </c>
      <c r="BN3" s="62">
        <v>0</v>
      </c>
      <c r="BO3" s="62">
        <v>0</v>
      </c>
      <c r="BP3" s="62">
        <v>0</v>
      </c>
      <c r="BQ3" s="62">
        <v>0</v>
      </c>
      <c r="BR3" s="62">
        <v>0</v>
      </c>
      <c r="BS3" s="62">
        <v>0</v>
      </c>
      <c r="BT3" s="62">
        <v>0</v>
      </c>
      <c r="BU3" s="62">
        <v>0</v>
      </c>
      <c r="BV3" s="62">
        <v>0</v>
      </c>
      <c r="BW3" s="62">
        <v>0</v>
      </c>
      <c r="BX3" s="62">
        <v>0</v>
      </c>
      <c r="BY3" s="62">
        <v>0</v>
      </c>
      <c r="BZ3" s="62">
        <v>0</v>
      </c>
      <c r="CA3" s="62">
        <v>0</v>
      </c>
      <c r="CB3" s="62">
        <v>0</v>
      </c>
      <c r="CC3" s="62">
        <v>0</v>
      </c>
      <c r="CD3" s="62">
        <v>0</v>
      </c>
      <c r="CE3" s="62">
        <v>0</v>
      </c>
      <c r="CF3" s="62">
        <v>0</v>
      </c>
      <c r="CG3" s="62">
        <v>0</v>
      </c>
      <c r="CH3" s="62">
        <v>0</v>
      </c>
      <c r="CI3" s="62">
        <v>0</v>
      </c>
      <c r="CJ3" s="62">
        <v>0</v>
      </c>
      <c r="CK3" s="62">
        <v>0</v>
      </c>
      <c r="CL3" s="62">
        <v>0</v>
      </c>
      <c r="CM3" s="62">
        <v>0</v>
      </c>
      <c r="CN3" s="62">
        <v>0</v>
      </c>
      <c r="CO3" s="62">
        <v>0</v>
      </c>
      <c r="CP3" s="62">
        <v>0</v>
      </c>
      <c r="CQ3" s="62">
        <v>0</v>
      </c>
      <c r="CR3" s="62">
        <v>0</v>
      </c>
      <c r="CS3" s="62">
        <v>0</v>
      </c>
      <c r="CT3" s="62">
        <v>0</v>
      </c>
      <c r="CU3" s="62">
        <v>0</v>
      </c>
      <c r="CV3" s="62">
        <v>0</v>
      </c>
      <c r="CW3" s="62">
        <v>0</v>
      </c>
      <c r="CX3" s="62">
        <v>0</v>
      </c>
      <c r="CY3" s="62">
        <v>0</v>
      </c>
      <c r="CZ3" s="62">
        <v>0</v>
      </c>
      <c r="DA3" s="62">
        <v>0</v>
      </c>
      <c r="DB3" s="62">
        <v>0</v>
      </c>
      <c r="DC3" s="62">
        <v>0</v>
      </c>
      <c r="DD3" s="62">
        <v>0</v>
      </c>
      <c r="DE3" s="62">
        <v>0</v>
      </c>
      <c r="DF3" s="62">
        <v>0</v>
      </c>
      <c r="DG3" s="62">
        <v>0</v>
      </c>
      <c r="DH3" s="62">
        <v>0</v>
      </c>
      <c r="DI3" s="62">
        <v>0</v>
      </c>
      <c r="DJ3" s="62">
        <v>0</v>
      </c>
      <c r="DK3" s="62">
        <v>0</v>
      </c>
      <c r="DL3" s="62">
        <v>0</v>
      </c>
      <c r="DM3" s="62">
        <v>0</v>
      </c>
      <c r="DN3" s="62">
        <v>0</v>
      </c>
      <c r="DO3" s="62">
        <v>0</v>
      </c>
      <c r="DP3" s="62">
        <v>0</v>
      </c>
      <c r="DQ3" s="62">
        <v>0</v>
      </c>
      <c r="DR3" s="62">
        <v>0</v>
      </c>
      <c r="DS3" s="62">
        <v>0</v>
      </c>
      <c r="DT3" s="62">
        <v>0</v>
      </c>
      <c r="DU3" s="62">
        <v>0</v>
      </c>
      <c r="DV3" s="62">
        <v>0</v>
      </c>
      <c r="DW3" s="62">
        <v>0</v>
      </c>
      <c r="DX3" s="62">
        <v>0</v>
      </c>
      <c r="DY3" s="62">
        <v>0</v>
      </c>
      <c r="DZ3" s="62">
        <v>0</v>
      </c>
      <c r="EA3" s="62">
        <v>0</v>
      </c>
      <c r="EB3" s="62">
        <v>0</v>
      </c>
      <c r="EC3" s="62">
        <v>0</v>
      </c>
      <c r="ED3" s="62">
        <v>0</v>
      </c>
      <c r="EE3" s="62">
        <v>0</v>
      </c>
      <c r="EF3" s="62">
        <v>0</v>
      </c>
      <c r="EG3" s="62">
        <v>0</v>
      </c>
      <c r="EH3" s="62">
        <v>0</v>
      </c>
      <c r="EI3" s="62">
        <v>0</v>
      </c>
      <c r="EJ3" s="62">
        <v>0</v>
      </c>
      <c r="EK3" s="62">
        <v>0</v>
      </c>
      <c r="EL3" s="62">
        <v>0</v>
      </c>
      <c r="EM3" s="62">
        <v>0</v>
      </c>
      <c r="EN3" s="62">
        <v>0</v>
      </c>
      <c r="EO3" s="62">
        <v>0</v>
      </c>
      <c r="EP3" s="62">
        <v>0</v>
      </c>
      <c r="EQ3" s="62">
        <v>0</v>
      </c>
      <c r="ER3" s="62">
        <v>0</v>
      </c>
      <c r="ES3" s="62">
        <v>0</v>
      </c>
      <c r="ET3" s="62">
        <v>0</v>
      </c>
      <c r="EU3" s="62">
        <v>0</v>
      </c>
      <c r="EV3" s="62">
        <v>0</v>
      </c>
      <c r="EW3" s="62">
        <v>0</v>
      </c>
      <c r="EX3" s="62">
        <v>0</v>
      </c>
      <c r="EY3" s="62">
        <v>0</v>
      </c>
      <c r="EZ3" s="62">
        <v>0</v>
      </c>
      <c r="FA3" s="62">
        <v>0</v>
      </c>
      <c r="FB3" s="62">
        <v>0</v>
      </c>
      <c r="FC3" s="62">
        <v>0</v>
      </c>
      <c r="FD3" s="62">
        <v>0</v>
      </c>
      <c r="FE3" s="62">
        <v>0</v>
      </c>
      <c r="FF3" s="62">
        <v>0</v>
      </c>
      <c r="FG3" s="62">
        <v>0</v>
      </c>
      <c r="FH3" s="62">
        <v>0</v>
      </c>
      <c r="FI3" s="62">
        <v>0</v>
      </c>
      <c r="FJ3" s="62">
        <v>0</v>
      </c>
      <c r="FK3" s="62">
        <v>0</v>
      </c>
      <c r="FL3" s="62">
        <v>0</v>
      </c>
      <c r="FM3" s="62">
        <v>0</v>
      </c>
      <c r="FN3" s="62">
        <v>0</v>
      </c>
      <c r="FO3" s="62">
        <v>0</v>
      </c>
      <c r="FP3" s="62">
        <v>0</v>
      </c>
      <c r="FQ3" s="62">
        <v>0</v>
      </c>
      <c r="FR3" s="62">
        <v>0</v>
      </c>
      <c r="FS3" s="62">
        <v>0</v>
      </c>
      <c r="FT3" s="62">
        <v>0</v>
      </c>
      <c r="FU3" s="62">
        <v>0</v>
      </c>
      <c r="FV3" s="62">
        <v>0</v>
      </c>
      <c r="FW3" s="62">
        <v>0</v>
      </c>
      <c r="FX3" s="62">
        <v>0</v>
      </c>
      <c r="FY3" s="62">
        <v>0</v>
      </c>
      <c r="FZ3" s="62">
        <v>0</v>
      </c>
      <c r="GA3" s="62">
        <v>0</v>
      </c>
      <c r="GB3" s="62">
        <v>0</v>
      </c>
      <c r="GC3" s="62">
        <v>0</v>
      </c>
      <c r="GD3" s="62">
        <v>0</v>
      </c>
      <c r="GE3" s="62">
        <v>0</v>
      </c>
      <c r="GF3" s="62">
        <v>0</v>
      </c>
      <c r="GG3" s="62">
        <v>0</v>
      </c>
      <c r="GH3" s="62">
        <v>0</v>
      </c>
      <c r="GI3" s="62">
        <v>0</v>
      </c>
      <c r="GJ3" s="62">
        <v>0</v>
      </c>
      <c r="GK3" s="62">
        <v>0</v>
      </c>
      <c r="GL3" s="62">
        <v>0</v>
      </c>
      <c r="GM3" s="62">
        <v>0</v>
      </c>
      <c r="GN3" s="62">
        <v>0</v>
      </c>
      <c r="GO3" s="62">
        <v>0</v>
      </c>
      <c r="GP3" s="62">
        <v>0</v>
      </c>
      <c r="GQ3" s="62">
        <v>0</v>
      </c>
      <c r="GR3" s="62">
        <v>0</v>
      </c>
      <c r="GS3" s="62">
        <v>0</v>
      </c>
      <c r="GT3" s="62" t="str">
        <v>ISTD test</v>
      </c>
      <c r="GU3" s="62" t="str">
        <v>Test</v>
      </c>
    </row>
    <row r="4" spans="1:203" x14ac:dyDescent="0.2">
      <c r="A4" t="str">
        <v>Test 1</v>
      </c>
      <c r="B4" t="str">
        <v>Test compound</v>
      </c>
      <c r="C4" s="77" t="str">
        <v>Target Response</v>
      </c>
      <c r="D4" s="61">
        <v>0</v>
      </c>
      <c r="E4" s="61">
        <v>0</v>
      </c>
      <c r="F4" s="61">
        <v>0</v>
      </c>
      <c r="G4" s="61">
        <v>0</v>
      </c>
      <c r="H4" s="61">
        <v>0</v>
      </c>
      <c r="I4" s="61">
        <v>0</v>
      </c>
      <c r="J4" s="61">
        <v>0</v>
      </c>
      <c r="K4" s="61">
        <v>0</v>
      </c>
      <c r="L4" s="61">
        <v>0</v>
      </c>
      <c r="M4" s="61">
        <v>0</v>
      </c>
      <c r="N4" s="61">
        <v>0</v>
      </c>
      <c r="O4" s="61">
        <v>0</v>
      </c>
      <c r="P4" s="61">
        <v>0</v>
      </c>
      <c r="Q4" s="61">
        <v>0</v>
      </c>
      <c r="R4" s="61">
        <v>0</v>
      </c>
      <c r="S4" s="61">
        <v>0</v>
      </c>
      <c r="T4" s="61">
        <v>0</v>
      </c>
      <c r="U4" s="61">
        <v>0</v>
      </c>
      <c r="V4" s="61">
        <v>0</v>
      </c>
      <c r="W4" s="61">
        <v>0</v>
      </c>
      <c r="X4" s="61">
        <v>0</v>
      </c>
      <c r="Y4" s="61">
        <v>0</v>
      </c>
      <c r="Z4" s="61">
        <v>0</v>
      </c>
      <c r="AA4" s="61">
        <v>0</v>
      </c>
      <c r="AB4" s="61">
        <v>0</v>
      </c>
      <c r="AC4" s="61">
        <v>0</v>
      </c>
      <c r="AD4" s="61">
        <v>0</v>
      </c>
      <c r="AE4" s="61">
        <v>0</v>
      </c>
      <c r="AF4" s="61">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3953119</v>
      </c>
      <c r="GU4">
        <v>20362</v>
      </c>
    </row>
    <row r="5" spans="1:203" x14ac:dyDescent="0.2">
      <c r="A5" t="str">
        <v>Test 2</v>
      </c>
      <c r="B5" t="str">
        <v>Test compound</v>
      </c>
      <c r="C5" s="77" t="str">
        <v>Target Response</v>
      </c>
      <c r="D5" s="61">
        <v>0</v>
      </c>
      <c r="E5" s="61">
        <v>0</v>
      </c>
      <c r="F5" s="61">
        <v>0</v>
      </c>
      <c r="G5" s="61">
        <v>0</v>
      </c>
      <c r="H5" s="61">
        <v>0</v>
      </c>
      <c r="I5" s="61">
        <v>0</v>
      </c>
      <c r="J5" s="61">
        <v>0</v>
      </c>
      <c r="K5" s="61">
        <v>0</v>
      </c>
      <c r="L5" s="61">
        <v>0</v>
      </c>
      <c r="M5" s="61">
        <v>0</v>
      </c>
      <c r="N5" s="61">
        <v>0</v>
      </c>
      <c r="O5" s="61">
        <v>0</v>
      </c>
      <c r="P5" s="61">
        <v>0</v>
      </c>
      <c r="Q5" s="61">
        <v>0</v>
      </c>
      <c r="R5" s="61">
        <v>0</v>
      </c>
      <c r="S5" s="61">
        <v>0</v>
      </c>
      <c r="T5" s="61">
        <v>0</v>
      </c>
      <c r="U5" s="61">
        <v>0</v>
      </c>
      <c r="V5" s="61">
        <v>0</v>
      </c>
      <c r="W5" s="61">
        <v>0</v>
      </c>
      <c r="X5" s="61">
        <v>0</v>
      </c>
      <c r="Y5" s="61">
        <v>0</v>
      </c>
      <c r="Z5" s="61">
        <v>0</v>
      </c>
      <c r="AA5" s="61">
        <v>0</v>
      </c>
      <c r="AB5" s="61">
        <v>0</v>
      </c>
      <c r="AC5" s="61">
        <v>0</v>
      </c>
      <c r="AD5" s="61">
        <v>0</v>
      </c>
      <c r="AE5" s="61">
        <v>0</v>
      </c>
      <c r="AF5" s="61">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4705178</v>
      </c>
      <c r="GU5">
        <v>20054</v>
      </c>
    </row>
    <row r="6" spans="1:203" x14ac:dyDescent="0.2">
      <c r="A6" t="str">
        <v>Test 3</v>
      </c>
      <c r="B6" t="str">
        <v>Test compound</v>
      </c>
      <c r="C6" s="77" t="str">
        <v>Target Response</v>
      </c>
      <c r="D6" s="61">
        <v>0</v>
      </c>
      <c r="E6" s="61">
        <v>0</v>
      </c>
      <c r="F6" s="61">
        <v>0</v>
      </c>
      <c r="G6" s="61">
        <v>0</v>
      </c>
      <c r="H6" s="61">
        <v>0</v>
      </c>
      <c r="I6" s="61">
        <v>0</v>
      </c>
      <c r="J6" s="61">
        <v>0</v>
      </c>
      <c r="K6" s="61">
        <v>0</v>
      </c>
      <c r="L6" s="61">
        <v>0</v>
      </c>
      <c r="M6" s="61">
        <v>0</v>
      </c>
      <c r="N6" s="61">
        <v>0</v>
      </c>
      <c r="O6" s="61">
        <v>0</v>
      </c>
      <c r="P6" s="61">
        <v>0</v>
      </c>
      <c r="Q6" s="61">
        <v>0</v>
      </c>
      <c r="R6" s="61">
        <v>0</v>
      </c>
      <c r="S6" s="61">
        <v>0</v>
      </c>
      <c r="T6" s="61">
        <v>0</v>
      </c>
      <c r="U6" s="61">
        <v>0</v>
      </c>
      <c r="V6" s="61">
        <v>0</v>
      </c>
      <c r="W6" s="61">
        <v>0</v>
      </c>
      <c r="X6" s="61">
        <v>0</v>
      </c>
      <c r="Y6" s="61">
        <v>0</v>
      </c>
      <c r="Z6" s="61">
        <v>0</v>
      </c>
      <c r="AA6" s="61">
        <v>0</v>
      </c>
      <c r="AB6" s="61">
        <v>0</v>
      </c>
      <c r="AC6" s="61">
        <v>0</v>
      </c>
      <c r="AD6" s="61">
        <v>0</v>
      </c>
      <c r="AE6" s="61">
        <v>0</v>
      </c>
      <c r="AF6" s="61">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2145572</v>
      </c>
      <c r="GU6">
        <v>4003</v>
      </c>
    </row>
    <row r="7" spans="1:203" x14ac:dyDescent="0.2">
      <c r="A7" t="str">
        <v>Test 4</v>
      </c>
      <c r="B7" t="str">
        <v>Test compound</v>
      </c>
      <c r="C7" s="77" t="str">
        <v>Target Response</v>
      </c>
      <c r="D7" s="61">
        <v>0</v>
      </c>
      <c r="E7" s="61">
        <v>0</v>
      </c>
      <c r="F7" s="61">
        <v>0</v>
      </c>
      <c r="G7" s="61">
        <v>0</v>
      </c>
      <c r="H7" s="61">
        <v>0</v>
      </c>
      <c r="I7" s="61">
        <v>0</v>
      </c>
      <c r="J7" s="61">
        <v>0</v>
      </c>
      <c r="K7" s="61">
        <v>0</v>
      </c>
      <c r="L7" s="61">
        <v>0</v>
      </c>
      <c r="M7" s="61">
        <v>0</v>
      </c>
      <c r="N7" s="61">
        <v>0</v>
      </c>
      <c r="O7" s="61">
        <v>0</v>
      </c>
      <c r="P7" s="61">
        <v>0</v>
      </c>
      <c r="Q7" s="61">
        <v>0</v>
      </c>
      <c r="R7" s="61">
        <v>0</v>
      </c>
      <c r="S7" s="61">
        <v>0</v>
      </c>
      <c r="T7" s="61">
        <v>0</v>
      </c>
      <c r="U7" s="61">
        <v>0</v>
      </c>
      <c r="V7" s="61">
        <v>0</v>
      </c>
      <c r="W7" s="61">
        <v>0</v>
      </c>
      <c r="X7" s="61">
        <v>0</v>
      </c>
      <c r="Y7" s="61">
        <v>0</v>
      </c>
      <c r="Z7" s="61">
        <v>0</v>
      </c>
      <c r="AA7" s="61">
        <v>0</v>
      </c>
      <c r="AB7" s="61">
        <v>0</v>
      </c>
      <c r="AC7" s="61">
        <v>0</v>
      </c>
      <c r="AD7" s="61">
        <v>0</v>
      </c>
      <c r="AE7" s="61">
        <v>0</v>
      </c>
      <c r="AF7" s="61">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2255952</v>
      </c>
      <c r="GU7">
        <v>4635</v>
      </c>
    </row>
    <row r="8" spans="1:203" x14ac:dyDescent="0.2">
      <c r="A8" t="str">
        <v>Test 5</v>
      </c>
      <c r="B8" t="str">
        <v>Test compound</v>
      </c>
      <c r="C8" s="77" t="str">
        <v>Target Response</v>
      </c>
      <c r="D8" s="61">
        <v>0</v>
      </c>
      <c r="E8" s="61">
        <v>0</v>
      </c>
      <c r="F8" s="61">
        <v>0</v>
      </c>
      <c r="G8" s="61">
        <v>0</v>
      </c>
      <c r="H8" s="61">
        <v>0</v>
      </c>
      <c r="I8" s="61">
        <v>0</v>
      </c>
      <c r="J8" s="61">
        <v>0</v>
      </c>
      <c r="K8" s="61">
        <v>0</v>
      </c>
      <c r="L8" s="61">
        <v>0</v>
      </c>
      <c r="M8" s="61">
        <v>0</v>
      </c>
      <c r="N8" s="61">
        <v>0</v>
      </c>
      <c r="O8" s="61">
        <v>0</v>
      </c>
      <c r="P8" s="61">
        <v>0</v>
      </c>
      <c r="Q8" s="61">
        <v>0</v>
      </c>
      <c r="R8" s="61">
        <v>0</v>
      </c>
      <c r="S8" s="61">
        <v>0</v>
      </c>
      <c r="T8" s="61">
        <v>0</v>
      </c>
      <c r="U8" s="61">
        <v>0</v>
      </c>
      <c r="V8" s="61">
        <v>0</v>
      </c>
      <c r="W8" s="61">
        <v>0</v>
      </c>
      <c r="X8" s="61">
        <v>0</v>
      </c>
      <c r="Y8" s="61">
        <v>0</v>
      </c>
      <c r="Z8" s="61">
        <v>0</v>
      </c>
      <c r="AA8" s="61">
        <v>0</v>
      </c>
      <c r="AB8" s="61">
        <v>0</v>
      </c>
      <c r="AC8" s="61">
        <v>0</v>
      </c>
      <c r="AD8" s="61">
        <v>0</v>
      </c>
      <c r="AE8" s="61">
        <v>0</v>
      </c>
      <c r="AF8" s="61">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4383314</v>
      </c>
      <c r="GU8">
        <v>16646</v>
      </c>
    </row>
    <row r="9" spans="1:203" x14ac:dyDescent="0.2">
      <c r="A9" t="str">
        <v>Test 6</v>
      </c>
      <c r="B9" t="str">
        <v>Test compound</v>
      </c>
      <c r="C9" s="77" t="str">
        <v>Target Response</v>
      </c>
      <c r="D9" s="61">
        <v>0</v>
      </c>
      <c r="E9" s="61">
        <v>0</v>
      </c>
      <c r="F9" s="61">
        <v>0</v>
      </c>
      <c r="G9" s="61">
        <v>0</v>
      </c>
      <c r="H9" s="61">
        <v>0</v>
      </c>
      <c r="I9" s="61">
        <v>0</v>
      </c>
      <c r="J9" s="61">
        <v>0</v>
      </c>
      <c r="K9" s="61">
        <v>0</v>
      </c>
      <c r="L9" s="61">
        <v>0</v>
      </c>
      <c r="M9" s="61">
        <v>0</v>
      </c>
      <c r="N9" s="61">
        <v>0</v>
      </c>
      <c r="O9" s="61">
        <v>0</v>
      </c>
      <c r="P9" s="61">
        <v>0</v>
      </c>
      <c r="Q9" s="61">
        <v>0</v>
      </c>
      <c r="R9" s="61">
        <v>0</v>
      </c>
      <c r="S9" s="61">
        <v>0</v>
      </c>
      <c r="T9" s="61">
        <v>0</v>
      </c>
      <c r="U9" s="61">
        <v>0</v>
      </c>
      <c r="V9" s="61">
        <v>0</v>
      </c>
      <c r="W9" s="61">
        <v>0</v>
      </c>
      <c r="X9" s="61">
        <v>0</v>
      </c>
      <c r="Y9" s="61">
        <v>0</v>
      </c>
      <c r="Z9" s="61">
        <v>0</v>
      </c>
      <c r="AA9" s="61">
        <v>0</v>
      </c>
      <c r="AB9" s="61">
        <v>0</v>
      </c>
      <c r="AC9" s="61">
        <v>0</v>
      </c>
      <c r="AD9" s="61">
        <v>0</v>
      </c>
      <c r="AE9" s="61">
        <v>0</v>
      </c>
      <c r="AF9" s="61">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2324682</v>
      </c>
      <c r="GU9">
        <v>2784</v>
      </c>
    </row>
    <row r="10" spans="1:203" x14ac:dyDescent="0.2">
      <c r="A10" t="str">
        <v>Test 7</v>
      </c>
      <c r="B10" t="str">
        <v>Test compound</v>
      </c>
      <c r="C10" s="77" t="str">
        <v>Target Response</v>
      </c>
      <c r="D10" s="61">
        <v>0</v>
      </c>
      <c r="E10" s="61">
        <v>0</v>
      </c>
      <c r="F10" s="61">
        <v>0</v>
      </c>
      <c r="G10" s="61">
        <v>0</v>
      </c>
      <c r="H10" s="61">
        <v>0</v>
      </c>
      <c r="I10" s="61">
        <v>0</v>
      </c>
      <c r="J10" s="61">
        <v>0</v>
      </c>
      <c r="K10" s="61">
        <v>0</v>
      </c>
      <c r="L10" s="61">
        <v>0</v>
      </c>
      <c r="M10" s="61">
        <v>0</v>
      </c>
      <c r="N10" s="61">
        <v>0</v>
      </c>
      <c r="O10" s="61">
        <v>0</v>
      </c>
      <c r="P10" s="61">
        <v>0</v>
      </c>
      <c r="Q10" s="61">
        <v>0</v>
      </c>
      <c r="R10" s="61">
        <v>0</v>
      </c>
      <c r="S10" s="61">
        <v>0</v>
      </c>
      <c r="T10" s="61">
        <v>0</v>
      </c>
      <c r="U10" s="61">
        <v>0</v>
      </c>
      <c r="V10" s="61">
        <v>0</v>
      </c>
      <c r="W10" s="61">
        <v>0</v>
      </c>
      <c r="X10" s="61">
        <v>0</v>
      </c>
      <c r="Y10" s="61">
        <v>0</v>
      </c>
      <c r="Z10" s="61">
        <v>0</v>
      </c>
      <c r="AA10" s="61">
        <v>0</v>
      </c>
      <c r="AB10" s="61">
        <v>0</v>
      </c>
      <c r="AC10" s="61">
        <v>0</v>
      </c>
      <c r="AD10" s="61">
        <v>0</v>
      </c>
      <c r="AE10" s="61">
        <v>0</v>
      </c>
      <c r="AF10" s="61">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3873673</v>
      </c>
      <c r="GU10">
        <v>21487</v>
      </c>
    </row>
    <row r="11" spans="1:203" x14ac:dyDescent="0.2">
      <c r="A11" t="str">
        <v>Test 8</v>
      </c>
      <c r="B11" t="str">
        <v>Test compound</v>
      </c>
      <c r="C11" s="77" t="str">
        <v>Target Response</v>
      </c>
      <c r="D11" s="61">
        <v>0</v>
      </c>
      <c r="E11" s="61">
        <v>0</v>
      </c>
      <c r="F11" s="61">
        <v>0</v>
      </c>
      <c r="G11" s="61">
        <v>0</v>
      </c>
      <c r="H11" s="61">
        <v>0</v>
      </c>
      <c r="I11" s="61">
        <v>0</v>
      </c>
      <c r="J11" s="61">
        <v>0</v>
      </c>
      <c r="K11" s="61">
        <v>0</v>
      </c>
      <c r="L11" s="61">
        <v>0</v>
      </c>
      <c r="M11" s="61">
        <v>0</v>
      </c>
      <c r="N11" s="61">
        <v>0</v>
      </c>
      <c r="O11" s="61">
        <v>0</v>
      </c>
      <c r="P11" s="61">
        <v>0</v>
      </c>
      <c r="Q11" s="61">
        <v>0</v>
      </c>
      <c r="R11" s="61">
        <v>0</v>
      </c>
      <c r="S11" s="61">
        <v>0</v>
      </c>
      <c r="T11" s="61">
        <v>0</v>
      </c>
      <c r="U11" s="61">
        <v>0</v>
      </c>
      <c r="V11" s="61">
        <v>0</v>
      </c>
      <c r="W11" s="61">
        <v>0</v>
      </c>
      <c r="X11" s="61">
        <v>0</v>
      </c>
      <c r="Y11" s="61">
        <v>0</v>
      </c>
      <c r="Z11" s="61">
        <v>0</v>
      </c>
      <c r="AA11" s="61">
        <v>0</v>
      </c>
      <c r="AB11" s="61">
        <v>0</v>
      </c>
      <c r="AC11" s="61">
        <v>0</v>
      </c>
      <c r="AD11" s="61">
        <v>0</v>
      </c>
      <c r="AE11" s="61">
        <v>0</v>
      </c>
      <c r="AF11" s="6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1302231</v>
      </c>
      <c r="GU11">
        <v>13604</v>
      </c>
    </row>
    <row r="12" spans="1:203" x14ac:dyDescent="0.2">
      <c r="A12" t="str">
        <v>Test 9</v>
      </c>
      <c r="B12" t="str">
        <v>Test compound</v>
      </c>
      <c r="C12" s="77" t="str">
        <v>Target Response</v>
      </c>
      <c r="D12" s="61">
        <v>0</v>
      </c>
      <c r="E12" s="61">
        <v>0</v>
      </c>
      <c r="F12" s="61">
        <v>0</v>
      </c>
      <c r="G12" s="61">
        <v>0</v>
      </c>
      <c r="H12" s="61">
        <v>0</v>
      </c>
      <c r="I12" s="61">
        <v>0</v>
      </c>
      <c r="J12" s="61">
        <v>0</v>
      </c>
      <c r="K12" s="61">
        <v>0</v>
      </c>
      <c r="L12" s="61">
        <v>0</v>
      </c>
      <c r="M12" s="61">
        <v>0</v>
      </c>
      <c r="N12" s="61">
        <v>0</v>
      </c>
      <c r="O12" s="61">
        <v>0</v>
      </c>
      <c r="P12" s="61">
        <v>0</v>
      </c>
      <c r="Q12" s="61">
        <v>0</v>
      </c>
      <c r="R12" s="61">
        <v>0</v>
      </c>
      <c r="S12" s="61">
        <v>0</v>
      </c>
      <c r="T12" s="61">
        <v>0</v>
      </c>
      <c r="U12" s="61">
        <v>0</v>
      </c>
      <c r="V12" s="61">
        <v>0</v>
      </c>
      <c r="W12" s="61">
        <v>0</v>
      </c>
      <c r="X12" s="61">
        <v>0</v>
      </c>
      <c r="Y12" s="61">
        <v>0</v>
      </c>
      <c r="Z12" s="61">
        <v>0</v>
      </c>
      <c r="AA12" s="61">
        <v>0</v>
      </c>
      <c r="AB12" s="61">
        <v>0</v>
      </c>
      <c r="AC12" s="61">
        <v>0</v>
      </c>
      <c r="AD12" s="61">
        <v>0</v>
      </c>
      <c r="AE12" s="61">
        <v>0</v>
      </c>
      <c r="AF12" s="61">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1110298</v>
      </c>
      <c r="GU12">
        <v>24307</v>
      </c>
    </row>
    <row r="13" spans="1:203" x14ac:dyDescent="0.2">
      <c r="A13" t="str">
        <v>Test 10</v>
      </c>
      <c r="B13" t="str">
        <v>Test compound</v>
      </c>
      <c r="C13" s="77" t="str">
        <v>Target Response</v>
      </c>
      <c r="D13" s="61">
        <v>0</v>
      </c>
      <c r="E13" s="61">
        <v>0</v>
      </c>
      <c r="F13" s="61">
        <v>0</v>
      </c>
      <c r="G13" s="61">
        <v>0</v>
      </c>
      <c r="H13" s="61">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1">
        <v>0</v>
      </c>
      <c r="AE13" s="61">
        <v>0</v>
      </c>
      <c r="AF13" s="61">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1247427</v>
      </c>
      <c r="GU13">
        <v>8921</v>
      </c>
    </row>
    <row r="14" spans="1:203" x14ac:dyDescent="0.2">
      <c r="A14" t="str">
        <v>Test 11</v>
      </c>
      <c r="B14" t="str">
        <v>Test compound</v>
      </c>
      <c r="C14" s="77" t="str">
        <v>Target Response</v>
      </c>
      <c r="D14" s="61">
        <v>0</v>
      </c>
      <c r="E14" s="61">
        <v>0</v>
      </c>
      <c r="F14" s="61">
        <v>0</v>
      </c>
      <c r="G14" s="61">
        <v>0</v>
      </c>
      <c r="H14" s="61">
        <v>0</v>
      </c>
      <c r="I14" s="61">
        <v>0</v>
      </c>
      <c r="J14" s="61">
        <v>0</v>
      </c>
      <c r="K14" s="61">
        <v>0</v>
      </c>
      <c r="L14" s="61">
        <v>0</v>
      </c>
      <c r="M14" s="61">
        <v>0</v>
      </c>
      <c r="N14" s="61">
        <v>0</v>
      </c>
      <c r="O14" s="61">
        <v>0</v>
      </c>
      <c r="P14" s="61">
        <v>0</v>
      </c>
      <c r="Q14" s="61">
        <v>0</v>
      </c>
      <c r="R14" s="61">
        <v>0</v>
      </c>
      <c r="S14" s="61">
        <v>0</v>
      </c>
      <c r="T14" s="61">
        <v>0</v>
      </c>
      <c r="U14" s="61">
        <v>0</v>
      </c>
      <c r="V14" s="61">
        <v>0</v>
      </c>
      <c r="W14" s="61">
        <v>0</v>
      </c>
      <c r="X14" s="61">
        <v>0</v>
      </c>
      <c r="Y14" s="61">
        <v>0</v>
      </c>
      <c r="Z14" s="61">
        <v>0</v>
      </c>
      <c r="AA14" s="61">
        <v>0</v>
      </c>
      <c r="AB14" s="61">
        <v>0</v>
      </c>
      <c r="AC14" s="61">
        <v>0</v>
      </c>
      <c r="AD14" s="61">
        <v>0</v>
      </c>
      <c r="AE14" s="61">
        <v>0</v>
      </c>
      <c r="AF14" s="61">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1329463</v>
      </c>
      <c r="GU14">
        <v>11071</v>
      </c>
    </row>
    <row r="15" spans="1:203" x14ac:dyDescent="0.2">
      <c r="A15" t="str">
        <v>Test 12</v>
      </c>
      <c r="B15" t="str">
        <v>Test compound</v>
      </c>
      <c r="C15" s="77" t="str">
        <v>Target Response</v>
      </c>
      <c r="D15" s="61">
        <v>0</v>
      </c>
      <c r="E15" s="61">
        <v>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1">
        <v>0</v>
      </c>
      <c r="AA15" s="61">
        <v>0</v>
      </c>
      <c r="AB15" s="61">
        <v>0</v>
      </c>
      <c r="AC15" s="61">
        <v>0</v>
      </c>
      <c r="AD15" s="61">
        <v>0</v>
      </c>
      <c r="AE15" s="61">
        <v>0</v>
      </c>
      <c r="AF15" s="61">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1365985</v>
      </c>
      <c r="GU15">
        <v>8660</v>
      </c>
    </row>
    <row r="16" spans="1:203" x14ac:dyDescent="0.2">
      <c r="A16" t="str">
        <v>Test 13</v>
      </c>
      <c r="B16" t="str">
        <v>Test compound</v>
      </c>
      <c r="C16" s="77" t="str">
        <v>Target Response</v>
      </c>
      <c r="D16" s="61">
        <v>0</v>
      </c>
      <c r="E16" s="61">
        <v>0</v>
      </c>
      <c r="F16" s="61">
        <v>0</v>
      </c>
      <c r="G16" s="61">
        <v>0</v>
      </c>
      <c r="H16" s="61">
        <v>0</v>
      </c>
      <c r="I16" s="61">
        <v>0</v>
      </c>
      <c r="J16" s="61">
        <v>0</v>
      </c>
      <c r="K16" s="61">
        <v>0</v>
      </c>
      <c r="L16" s="61">
        <v>0</v>
      </c>
      <c r="M16" s="61">
        <v>0</v>
      </c>
      <c r="N16" s="61">
        <v>0</v>
      </c>
      <c r="O16" s="61">
        <v>0</v>
      </c>
      <c r="P16" s="61">
        <v>0</v>
      </c>
      <c r="Q16" s="61">
        <v>0</v>
      </c>
      <c r="R16" s="61">
        <v>0</v>
      </c>
      <c r="S16" s="61">
        <v>0</v>
      </c>
      <c r="T16" s="61">
        <v>0</v>
      </c>
      <c r="U16" s="61">
        <v>0</v>
      </c>
      <c r="V16" s="61">
        <v>0</v>
      </c>
      <c r="W16" s="61">
        <v>0</v>
      </c>
      <c r="X16" s="61">
        <v>0</v>
      </c>
      <c r="Y16" s="61">
        <v>0</v>
      </c>
      <c r="Z16" s="61">
        <v>0</v>
      </c>
      <c r="AA16" s="61">
        <v>0</v>
      </c>
      <c r="AB16" s="61">
        <v>0</v>
      </c>
      <c r="AC16" s="61">
        <v>0</v>
      </c>
      <c r="AD16" s="61">
        <v>0</v>
      </c>
      <c r="AE16" s="61">
        <v>0</v>
      </c>
      <c r="AF16" s="61">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1350444</v>
      </c>
      <c r="GU16">
        <v>11406</v>
      </c>
    </row>
    <row r="17" spans="1:203" x14ac:dyDescent="0.2">
      <c r="A17" t="str">
        <v>Test 14</v>
      </c>
      <c r="B17" t="str">
        <v>Test compound</v>
      </c>
      <c r="C17" s="77" t="str">
        <v>Target Response</v>
      </c>
      <c r="D17" s="61">
        <v>0</v>
      </c>
      <c r="E17" s="61">
        <v>0</v>
      </c>
      <c r="F17" s="61">
        <v>0</v>
      </c>
      <c r="G17" s="61">
        <v>0</v>
      </c>
      <c r="H17" s="61">
        <v>0</v>
      </c>
      <c r="I17" s="61">
        <v>0</v>
      </c>
      <c r="J17" s="61">
        <v>0</v>
      </c>
      <c r="K17" s="61">
        <v>0</v>
      </c>
      <c r="L17" s="61">
        <v>0</v>
      </c>
      <c r="M17" s="61">
        <v>0</v>
      </c>
      <c r="N17" s="61">
        <v>0</v>
      </c>
      <c r="O17" s="61">
        <v>0</v>
      </c>
      <c r="P17" s="61">
        <v>0</v>
      </c>
      <c r="Q17" s="61">
        <v>0</v>
      </c>
      <c r="R17" s="61">
        <v>0</v>
      </c>
      <c r="S17" s="61">
        <v>0</v>
      </c>
      <c r="T17" s="61">
        <v>0</v>
      </c>
      <c r="U17" s="61">
        <v>0</v>
      </c>
      <c r="V17" s="61">
        <v>0</v>
      </c>
      <c r="W17" s="61">
        <v>0</v>
      </c>
      <c r="X17" s="61">
        <v>0</v>
      </c>
      <c r="Y17" s="61">
        <v>0</v>
      </c>
      <c r="Z17" s="61">
        <v>0</v>
      </c>
      <c r="AA17" s="61">
        <v>0</v>
      </c>
      <c r="AB17" s="61">
        <v>0</v>
      </c>
      <c r="AC17" s="61">
        <v>0</v>
      </c>
      <c r="AD17" s="61">
        <v>0</v>
      </c>
      <c r="AE17" s="61">
        <v>0</v>
      </c>
      <c r="AF17" s="61">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1361010</v>
      </c>
      <c r="GU17">
        <v>8294</v>
      </c>
    </row>
    <row r="18" spans="1:203" x14ac:dyDescent="0.2">
      <c r="A18" t="str">
        <v>Test 15</v>
      </c>
      <c r="B18" t="str">
        <v>Test compound</v>
      </c>
      <c r="C18" s="77" t="str">
        <v>Target Response</v>
      </c>
      <c r="D18" s="61">
        <v>0</v>
      </c>
      <c r="E18" s="61">
        <v>0</v>
      </c>
      <c r="F18" s="61">
        <v>0</v>
      </c>
      <c r="G18" s="61">
        <v>0</v>
      </c>
      <c r="H18" s="61">
        <v>0</v>
      </c>
      <c r="I18" s="61">
        <v>0</v>
      </c>
      <c r="J18" s="61">
        <v>0</v>
      </c>
      <c r="K18" s="61">
        <v>0</v>
      </c>
      <c r="L18" s="61">
        <v>0</v>
      </c>
      <c r="M18" s="61">
        <v>0</v>
      </c>
      <c r="N18" s="61">
        <v>0</v>
      </c>
      <c r="O18" s="61">
        <v>0</v>
      </c>
      <c r="P18" s="61">
        <v>0</v>
      </c>
      <c r="Q18" s="61">
        <v>0</v>
      </c>
      <c r="R18" s="61">
        <v>0</v>
      </c>
      <c r="S18" s="61">
        <v>0</v>
      </c>
      <c r="T18" s="61">
        <v>0</v>
      </c>
      <c r="U18" s="61">
        <v>0</v>
      </c>
      <c r="V18" s="61">
        <v>0</v>
      </c>
      <c r="W18" s="61">
        <v>0</v>
      </c>
      <c r="X18" s="61">
        <v>0</v>
      </c>
      <c r="Y18" s="61">
        <v>0</v>
      </c>
      <c r="Z18" s="61">
        <v>0</v>
      </c>
      <c r="AA18" s="61">
        <v>0</v>
      </c>
      <c r="AB18" s="61">
        <v>0</v>
      </c>
      <c r="AC18" s="61">
        <v>0</v>
      </c>
      <c r="AD18" s="61">
        <v>0</v>
      </c>
      <c r="AE18" s="61">
        <v>0</v>
      </c>
      <c r="AF18" s="61">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3953119</v>
      </c>
      <c r="GU18">
        <v>20362</v>
      </c>
    </row>
    <row r="19" spans="1:203" x14ac:dyDescent="0.2">
      <c r="A19" t="str">
        <v>Test 16</v>
      </c>
      <c r="B19" t="str">
        <v>Test compound</v>
      </c>
      <c r="C19" s="77" t="str">
        <v>Target Response</v>
      </c>
      <c r="D19" s="61">
        <v>0</v>
      </c>
      <c r="E19" s="61">
        <v>0</v>
      </c>
      <c r="F19" s="61">
        <v>0</v>
      </c>
      <c r="G19" s="61">
        <v>0</v>
      </c>
      <c r="H19" s="61">
        <v>0</v>
      </c>
      <c r="I19" s="61">
        <v>0</v>
      </c>
      <c r="J19" s="61">
        <v>0</v>
      </c>
      <c r="K19" s="61">
        <v>0</v>
      </c>
      <c r="L19" s="61">
        <v>0</v>
      </c>
      <c r="M19" s="61">
        <v>0</v>
      </c>
      <c r="N19" s="61">
        <v>0</v>
      </c>
      <c r="O19" s="61">
        <v>0</v>
      </c>
      <c r="P19" s="61">
        <v>0</v>
      </c>
      <c r="Q19" s="61">
        <v>0</v>
      </c>
      <c r="R19" s="61">
        <v>0</v>
      </c>
      <c r="S19" s="61">
        <v>0</v>
      </c>
      <c r="T19" s="61">
        <v>0</v>
      </c>
      <c r="U19" s="61">
        <v>0</v>
      </c>
      <c r="V19" s="61">
        <v>0</v>
      </c>
      <c r="W19" s="61">
        <v>0</v>
      </c>
      <c r="X19" s="61">
        <v>0</v>
      </c>
      <c r="Y19" s="61">
        <v>0</v>
      </c>
      <c r="Z19" s="61">
        <v>0</v>
      </c>
      <c r="AA19" s="61">
        <v>0</v>
      </c>
      <c r="AB19" s="61">
        <v>0</v>
      </c>
      <c r="AC19" s="61">
        <v>0</v>
      </c>
      <c r="AD19" s="61">
        <v>0</v>
      </c>
      <c r="AE19" s="61">
        <v>0</v>
      </c>
      <c r="AF19" s="61">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4705178</v>
      </c>
      <c r="GU19">
        <v>20054</v>
      </c>
    </row>
    <row r="20" spans="1:203" x14ac:dyDescent="0.2">
      <c r="A20" t="str">
        <v>Test 17</v>
      </c>
      <c r="B20" t="str">
        <v>Test compound</v>
      </c>
      <c r="C20" s="77" t="str">
        <v>Target Response</v>
      </c>
      <c r="D20" s="61">
        <v>0</v>
      </c>
      <c r="E20" s="61">
        <v>0</v>
      </c>
      <c r="F20" s="61">
        <v>0</v>
      </c>
      <c r="G20" s="61">
        <v>0</v>
      </c>
      <c r="H20" s="61">
        <v>0</v>
      </c>
      <c r="I20" s="61">
        <v>0</v>
      </c>
      <c r="J20" s="61">
        <v>0</v>
      </c>
      <c r="K20" s="61">
        <v>0</v>
      </c>
      <c r="L20" s="61">
        <v>0</v>
      </c>
      <c r="M20" s="61">
        <v>0</v>
      </c>
      <c r="N20" s="61">
        <v>0</v>
      </c>
      <c r="O20" s="61">
        <v>0</v>
      </c>
      <c r="P20" s="61">
        <v>0</v>
      </c>
      <c r="Q20" s="61">
        <v>0</v>
      </c>
      <c r="R20" s="61">
        <v>0</v>
      </c>
      <c r="S20" s="61">
        <v>0</v>
      </c>
      <c r="T20" s="61">
        <v>0</v>
      </c>
      <c r="U20" s="61">
        <v>0</v>
      </c>
      <c r="V20" s="61">
        <v>0</v>
      </c>
      <c r="W20" s="61">
        <v>0</v>
      </c>
      <c r="X20" s="61">
        <v>0</v>
      </c>
      <c r="Y20" s="61">
        <v>0</v>
      </c>
      <c r="Z20" s="61">
        <v>0</v>
      </c>
      <c r="AA20" s="61">
        <v>0</v>
      </c>
      <c r="AB20" s="61">
        <v>0</v>
      </c>
      <c r="AC20" s="61">
        <v>0</v>
      </c>
      <c r="AD20" s="61">
        <v>0</v>
      </c>
      <c r="AE20" s="61">
        <v>0</v>
      </c>
      <c r="AF20" s="61">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2145572</v>
      </c>
      <c r="GU20">
        <v>4003</v>
      </c>
    </row>
    <row r="21" spans="1:203" x14ac:dyDescent="0.2">
      <c r="A21" t="str">
        <v>Test 18</v>
      </c>
      <c r="B21" t="str">
        <v>Test compound</v>
      </c>
      <c r="C21" s="77" t="str">
        <v>Target Response</v>
      </c>
      <c r="D21" s="61">
        <v>0</v>
      </c>
      <c r="E21" s="61">
        <v>0</v>
      </c>
      <c r="F21" s="61">
        <v>0</v>
      </c>
      <c r="G21" s="61">
        <v>0</v>
      </c>
      <c r="H21" s="61">
        <v>0</v>
      </c>
      <c r="I21" s="61">
        <v>0</v>
      </c>
      <c r="J21" s="61">
        <v>0</v>
      </c>
      <c r="K21" s="61">
        <v>0</v>
      </c>
      <c r="L21" s="61">
        <v>0</v>
      </c>
      <c r="M21" s="61">
        <v>0</v>
      </c>
      <c r="N21" s="61">
        <v>0</v>
      </c>
      <c r="O21" s="61">
        <v>0</v>
      </c>
      <c r="P21" s="61">
        <v>0</v>
      </c>
      <c r="Q21" s="61">
        <v>0</v>
      </c>
      <c r="R21" s="61">
        <v>0</v>
      </c>
      <c r="S21" s="61">
        <v>0</v>
      </c>
      <c r="T21" s="61">
        <v>0</v>
      </c>
      <c r="U21" s="61">
        <v>0</v>
      </c>
      <c r="V21" s="61">
        <v>0</v>
      </c>
      <c r="W21" s="61">
        <v>0</v>
      </c>
      <c r="X21" s="61">
        <v>0</v>
      </c>
      <c r="Y21" s="61">
        <v>0</v>
      </c>
      <c r="Z21" s="61">
        <v>0</v>
      </c>
      <c r="AA21" s="61">
        <v>0</v>
      </c>
      <c r="AB21" s="61">
        <v>0</v>
      </c>
      <c r="AC21" s="61">
        <v>0</v>
      </c>
      <c r="AD21" s="61">
        <v>0</v>
      </c>
      <c r="AE21" s="61">
        <v>0</v>
      </c>
      <c r="AF21" s="6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2255952</v>
      </c>
      <c r="GU21">
        <v>4635</v>
      </c>
    </row>
    <row r="22" spans="1:203" x14ac:dyDescent="0.2">
      <c r="A22" t="str">
        <v>Test 19</v>
      </c>
      <c r="B22" t="str">
        <v>Test compound</v>
      </c>
      <c r="C22" s="77" t="str">
        <v>Target Response</v>
      </c>
      <c r="D22" s="61">
        <v>0</v>
      </c>
      <c r="E22" s="61">
        <v>0</v>
      </c>
      <c r="F22" s="61">
        <v>0</v>
      </c>
      <c r="G22" s="61">
        <v>0</v>
      </c>
      <c r="H22" s="61">
        <v>0</v>
      </c>
      <c r="I22" s="61">
        <v>0</v>
      </c>
      <c r="J22" s="61">
        <v>0</v>
      </c>
      <c r="K22" s="61">
        <v>0</v>
      </c>
      <c r="L22" s="61">
        <v>0</v>
      </c>
      <c r="M22" s="61">
        <v>0</v>
      </c>
      <c r="N22" s="61">
        <v>0</v>
      </c>
      <c r="O22" s="61">
        <v>0</v>
      </c>
      <c r="P22" s="61">
        <v>0</v>
      </c>
      <c r="Q22" s="61">
        <v>0</v>
      </c>
      <c r="R22" s="61">
        <v>0</v>
      </c>
      <c r="S22" s="61">
        <v>0</v>
      </c>
      <c r="T22" s="61">
        <v>0</v>
      </c>
      <c r="U22" s="61">
        <v>0</v>
      </c>
      <c r="V22" s="61">
        <v>0</v>
      </c>
      <c r="W22" s="61">
        <v>0</v>
      </c>
      <c r="X22" s="61">
        <v>0</v>
      </c>
      <c r="Y22" s="61">
        <v>0</v>
      </c>
      <c r="Z22" s="61">
        <v>0</v>
      </c>
      <c r="AA22" s="61">
        <v>0</v>
      </c>
      <c r="AB22" s="61">
        <v>0</v>
      </c>
      <c r="AC22" s="61">
        <v>0</v>
      </c>
      <c r="AD22" s="61">
        <v>0</v>
      </c>
      <c r="AE22" s="61">
        <v>0</v>
      </c>
      <c r="AF22" s="61">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4383314</v>
      </c>
      <c r="GU22">
        <v>16646</v>
      </c>
    </row>
    <row r="23" spans="1:203" x14ac:dyDescent="0.2">
      <c r="A23" t="str">
        <v>Test 20</v>
      </c>
      <c r="B23" t="str">
        <v>Test compound</v>
      </c>
      <c r="C23" s="77" t="str">
        <v>Target Response</v>
      </c>
      <c r="D23" s="61">
        <v>0</v>
      </c>
      <c r="E23" s="61">
        <v>0</v>
      </c>
      <c r="F23" s="61">
        <v>0</v>
      </c>
      <c r="G23" s="61">
        <v>0</v>
      </c>
      <c r="H23" s="61">
        <v>0</v>
      </c>
      <c r="I23" s="61">
        <v>0</v>
      </c>
      <c r="J23" s="61">
        <v>0</v>
      </c>
      <c r="K23" s="61">
        <v>0</v>
      </c>
      <c r="L23" s="61">
        <v>0</v>
      </c>
      <c r="M23" s="61">
        <v>0</v>
      </c>
      <c r="N23" s="61">
        <v>0</v>
      </c>
      <c r="O23" s="61">
        <v>0</v>
      </c>
      <c r="P23" s="61">
        <v>0</v>
      </c>
      <c r="Q23" s="61">
        <v>0</v>
      </c>
      <c r="R23" s="61">
        <v>0</v>
      </c>
      <c r="S23" s="61">
        <v>0</v>
      </c>
      <c r="T23" s="61">
        <v>0</v>
      </c>
      <c r="U23" s="61">
        <v>0</v>
      </c>
      <c r="V23" s="61">
        <v>0</v>
      </c>
      <c r="W23" s="61">
        <v>0</v>
      </c>
      <c r="X23" s="61">
        <v>0</v>
      </c>
      <c r="Y23" s="61">
        <v>0</v>
      </c>
      <c r="Z23" s="61">
        <v>0</v>
      </c>
      <c r="AA23" s="61">
        <v>0</v>
      </c>
      <c r="AB23" s="61">
        <v>0</v>
      </c>
      <c r="AC23" s="61">
        <v>0</v>
      </c>
      <c r="AD23" s="61">
        <v>0</v>
      </c>
      <c r="AE23" s="61">
        <v>0</v>
      </c>
      <c r="AF23" s="61">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2324682</v>
      </c>
      <c r="GU23">
        <v>2784</v>
      </c>
    </row>
    <row r="24" spans="1:203" x14ac:dyDescent="0.2">
      <c r="A24" t="str">
        <v>Test 21</v>
      </c>
      <c r="B24" t="str">
        <v>Test compound</v>
      </c>
      <c r="C24" s="77" t="str">
        <v>Target Response</v>
      </c>
      <c r="D24" s="61">
        <v>0</v>
      </c>
      <c r="E24" s="61">
        <v>0</v>
      </c>
      <c r="F24" s="61">
        <v>0</v>
      </c>
      <c r="G24" s="61">
        <v>0</v>
      </c>
      <c r="H24" s="61">
        <v>0</v>
      </c>
      <c r="I24" s="61">
        <v>0</v>
      </c>
      <c r="J24" s="61">
        <v>0</v>
      </c>
      <c r="K24" s="61">
        <v>0</v>
      </c>
      <c r="L24" s="61">
        <v>0</v>
      </c>
      <c r="M24" s="61">
        <v>0</v>
      </c>
      <c r="N24" s="61">
        <v>0</v>
      </c>
      <c r="O24" s="61">
        <v>0</v>
      </c>
      <c r="P24" s="61">
        <v>0</v>
      </c>
      <c r="Q24" s="61">
        <v>0</v>
      </c>
      <c r="R24" s="61">
        <v>0</v>
      </c>
      <c r="S24" s="61">
        <v>0</v>
      </c>
      <c r="T24" s="61">
        <v>0</v>
      </c>
      <c r="U24" s="61">
        <v>0</v>
      </c>
      <c r="V24" s="61">
        <v>0</v>
      </c>
      <c r="W24" s="61">
        <v>0</v>
      </c>
      <c r="X24" s="61">
        <v>0</v>
      </c>
      <c r="Y24" s="61">
        <v>0</v>
      </c>
      <c r="Z24" s="61">
        <v>0</v>
      </c>
      <c r="AA24" s="61">
        <v>0</v>
      </c>
      <c r="AB24" s="61">
        <v>0</v>
      </c>
      <c r="AC24" s="61">
        <v>0</v>
      </c>
      <c r="AD24" s="61">
        <v>0</v>
      </c>
      <c r="AE24" s="61">
        <v>0</v>
      </c>
      <c r="AF24" s="61">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3873673</v>
      </c>
      <c r="GU24">
        <v>21487</v>
      </c>
    </row>
    <row r="25" spans="1:203" x14ac:dyDescent="0.2">
      <c r="A25" t="str">
        <v>Test 22</v>
      </c>
      <c r="B25" t="str">
        <v>Test compound</v>
      </c>
      <c r="C25" s="77" t="str">
        <v>Target Response</v>
      </c>
      <c r="D25" s="61">
        <v>0</v>
      </c>
      <c r="E25" s="61">
        <v>0</v>
      </c>
      <c r="F25" s="61">
        <v>0</v>
      </c>
      <c r="G25" s="61">
        <v>0</v>
      </c>
      <c r="H25" s="61">
        <v>0</v>
      </c>
      <c r="I25" s="61">
        <v>0</v>
      </c>
      <c r="J25" s="61">
        <v>0</v>
      </c>
      <c r="K25" s="61">
        <v>0</v>
      </c>
      <c r="L25" s="61">
        <v>0</v>
      </c>
      <c r="M25" s="61">
        <v>0</v>
      </c>
      <c r="N25" s="61">
        <v>0</v>
      </c>
      <c r="O25" s="61">
        <v>0</v>
      </c>
      <c r="P25" s="61">
        <v>0</v>
      </c>
      <c r="Q25" s="61">
        <v>0</v>
      </c>
      <c r="R25" s="61">
        <v>0</v>
      </c>
      <c r="S25" s="61">
        <v>0</v>
      </c>
      <c r="T25" s="61">
        <v>0</v>
      </c>
      <c r="U25" s="61">
        <v>0</v>
      </c>
      <c r="V25" s="61">
        <v>0</v>
      </c>
      <c r="W25" s="61">
        <v>0</v>
      </c>
      <c r="X25" s="61">
        <v>0</v>
      </c>
      <c r="Y25" s="61">
        <v>0</v>
      </c>
      <c r="Z25" s="61">
        <v>0</v>
      </c>
      <c r="AA25" s="61">
        <v>0</v>
      </c>
      <c r="AB25" s="61">
        <v>0</v>
      </c>
      <c r="AC25" s="61">
        <v>0</v>
      </c>
      <c r="AD25" s="61">
        <v>0</v>
      </c>
      <c r="AE25" s="61">
        <v>0</v>
      </c>
      <c r="AF25" s="61">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1302231</v>
      </c>
      <c r="GU25">
        <v>13604</v>
      </c>
    </row>
    <row r="26" spans="1:203" x14ac:dyDescent="0.2">
      <c r="A26" t="str">
        <v>Test 23</v>
      </c>
      <c r="B26" t="str">
        <v>Test compound</v>
      </c>
      <c r="C26" s="77" t="str">
        <v>Target Response</v>
      </c>
      <c r="D26" s="61">
        <v>0</v>
      </c>
      <c r="E26" s="61">
        <v>0</v>
      </c>
      <c r="F26" s="61">
        <v>0</v>
      </c>
      <c r="G26" s="61">
        <v>0</v>
      </c>
      <c r="H26" s="61">
        <v>0</v>
      </c>
      <c r="I26" s="61">
        <v>0</v>
      </c>
      <c r="J26" s="61">
        <v>0</v>
      </c>
      <c r="K26" s="61">
        <v>0</v>
      </c>
      <c r="L26" s="61">
        <v>0</v>
      </c>
      <c r="M26" s="61">
        <v>0</v>
      </c>
      <c r="N26" s="61">
        <v>0</v>
      </c>
      <c r="O26" s="61">
        <v>0</v>
      </c>
      <c r="P26" s="61">
        <v>0</v>
      </c>
      <c r="Q26" s="61">
        <v>0</v>
      </c>
      <c r="R26" s="61">
        <v>0</v>
      </c>
      <c r="S26" s="61">
        <v>0</v>
      </c>
      <c r="T26" s="61">
        <v>0</v>
      </c>
      <c r="U26" s="61">
        <v>0</v>
      </c>
      <c r="V26" s="61">
        <v>0</v>
      </c>
      <c r="W26" s="61">
        <v>0</v>
      </c>
      <c r="X26" s="61">
        <v>0</v>
      </c>
      <c r="Y26" s="61">
        <v>0</v>
      </c>
      <c r="Z26" s="61">
        <v>0</v>
      </c>
      <c r="AA26" s="61">
        <v>0</v>
      </c>
      <c r="AB26" s="61">
        <v>0</v>
      </c>
      <c r="AC26" s="61">
        <v>0</v>
      </c>
      <c r="AD26" s="61">
        <v>0</v>
      </c>
      <c r="AE26" s="61">
        <v>0</v>
      </c>
      <c r="AF26" s="61">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1110298</v>
      </c>
      <c r="GU26">
        <v>24307</v>
      </c>
    </row>
    <row r="27" spans="1:203" x14ac:dyDescent="0.2">
      <c r="A27" t="str">
        <v>Test 24</v>
      </c>
      <c r="B27" t="str">
        <v>Test compound</v>
      </c>
      <c r="C27" s="77" t="str">
        <v>Target Response</v>
      </c>
      <c r="D27" s="61">
        <v>0</v>
      </c>
      <c r="E27" s="61">
        <v>0</v>
      </c>
      <c r="F27" s="61">
        <v>0</v>
      </c>
      <c r="G27" s="61">
        <v>0</v>
      </c>
      <c r="H27" s="61">
        <v>0</v>
      </c>
      <c r="I27" s="61">
        <v>0</v>
      </c>
      <c r="J27" s="61">
        <v>0</v>
      </c>
      <c r="K27" s="61">
        <v>0</v>
      </c>
      <c r="L27" s="61">
        <v>0</v>
      </c>
      <c r="M27" s="61">
        <v>0</v>
      </c>
      <c r="N27" s="61">
        <v>0</v>
      </c>
      <c r="O27" s="61">
        <v>0</v>
      </c>
      <c r="P27" s="61">
        <v>0</v>
      </c>
      <c r="Q27" s="61">
        <v>0</v>
      </c>
      <c r="R27" s="61">
        <v>0</v>
      </c>
      <c r="S27" s="61">
        <v>0</v>
      </c>
      <c r="T27" s="61">
        <v>0</v>
      </c>
      <c r="U27" s="61">
        <v>0</v>
      </c>
      <c r="V27" s="61">
        <v>0</v>
      </c>
      <c r="W27" s="61">
        <v>0</v>
      </c>
      <c r="X27" s="61">
        <v>0</v>
      </c>
      <c r="Y27" s="61">
        <v>0</v>
      </c>
      <c r="Z27" s="61">
        <v>0</v>
      </c>
      <c r="AA27" s="61">
        <v>0</v>
      </c>
      <c r="AB27" s="61">
        <v>0</v>
      </c>
      <c r="AC27" s="61">
        <v>0</v>
      </c>
      <c r="AD27" s="61">
        <v>0</v>
      </c>
      <c r="AE27" s="61">
        <v>0</v>
      </c>
      <c r="AF27" s="61">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1247427</v>
      </c>
      <c r="GU27">
        <v>8921</v>
      </c>
    </row>
    <row r="28" spans="1:203" x14ac:dyDescent="0.2">
      <c r="A28" t="str">
        <v>Test 25</v>
      </c>
      <c r="B28" t="str">
        <v>Test compound</v>
      </c>
      <c r="C28" s="77" t="str">
        <v>Target Response</v>
      </c>
      <c r="D28" s="61">
        <v>0</v>
      </c>
      <c r="E28" s="61">
        <v>0</v>
      </c>
      <c r="F28" s="61">
        <v>0</v>
      </c>
      <c r="G28" s="61">
        <v>0</v>
      </c>
      <c r="H28" s="61">
        <v>0</v>
      </c>
      <c r="I28" s="61">
        <v>0</v>
      </c>
      <c r="J28" s="61">
        <v>0</v>
      </c>
      <c r="K28" s="61">
        <v>0</v>
      </c>
      <c r="L28" s="61">
        <v>0</v>
      </c>
      <c r="M28" s="61">
        <v>0</v>
      </c>
      <c r="N28" s="61">
        <v>0</v>
      </c>
      <c r="O28" s="61">
        <v>0</v>
      </c>
      <c r="P28" s="61">
        <v>0</v>
      </c>
      <c r="Q28" s="61">
        <v>0</v>
      </c>
      <c r="R28" s="61">
        <v>0</v>
      </c>
      <c r="S28" s="61">
        <v>0</v>
      </c>
      <c r="T28" s="61">
        <v>0</v>
      </c>
      <c r="U28" s="61">
        <v>0</v>
      </c>
      <c r="V28" s="61">
        <v>0</v>
      </c>
      <c r="W28" s="61">
        <v>0</v>
      </c>
      <c r="X28" s="61">
        <v>0</v>
      </c>
      <c r="Y28" s="61">
        <v>0</v>
      </c>
      <c r="Z28" s="61">
        <v>0</v>
      </c>
      <c r="AA28" s="61">
        <v>0</v>
      </c>
      <c r="AB28" s="61">
        <v>0</v>
      </c>
      <c r="AC28" s="61">
        <v>0</v>
      </c>
      <c r="AD28" s="61">
        <v>0</v>
      </c>
      <c r="AE28" s="61">
        <v>0</v>
      </c>
      <c r="AF28" s="61">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1329463</v>
      </c>
      <c r="GU28">
        <v>11071</v>
      </c>
    </row>
    <row r="29" spans="1:203" x14ac:dyDescent="0.2">
      <c r="A29" t="str">
        <v>Test 26</v>
      </c>
      <c r="B29" t="str">
        <v>Test compound</v>
      </c>
      <c r="C29" s="77" t="str">
        <v>Target Response</v>
      </c>
      <c r="D29" s="61">
        <v>0</v>
      </c>
      <c r="E29" s="61">
        <v>0</v>
      </c>
      <c r="F29" s="61">
        <v>0</v>
      </c>
      <c r="G29" s="61">
        <v>0</v>
      </c>
      <c r="H29" s="61">
        <v>0</v>
      </c>
      <c r="I29" s="61">
        <v>0</v>
      </c>
      <c r="J29" s="61">
        <v>0</v>
      </c>
      <c r="K29" s="61">
        <v>0</v>
      </c>
      <c r="L29" s="61">
        <v>0</v>
      </c>
      <c r="M29" s="61">
        <v>0</v>
      </c>
      <c r="N29" s="61">
        <v>0</v>
      </c>
      <c r="O29" s="61">
        <v>0</v>
      </c>
      <c r="P29" s="61">
        <v>0</v>
      </c>
      <c r="Q29" s="61">
        <v>0</v>
      </c>
      <c r="R29" s="61">
        <v>0</v>
      </c>
      <c r="S29" s="61">
        <v>0</v>
      </c>
      <c r="T29" s="61">
        <v>0</v>
      </c>
      <c r="U29" s="61">
        <v>0</v>
      </c>
      <c r="V29" s="61">
        <v>0</v>
      </c>
      <c r="W29" s="61">
        <v>0</v>
      </c>
      <c r="X29" s="61">
        <v>0</v>
      </c>
      <c r="Y29" s="61">
        <v>0</v>
      </c>
      <c r="Z29" s="61">
        <v>0</v>
      </c>
      <c r="AA29" s="61">
        <v>0</v>
      </c>
      <c r="AB29" s="61">
        <v>0</v>
      </c>
      <c r="AC29" s="61">
        <v>0</v>
      </c>
      <c r="AD29" s="61">
        <v>0</v>
      </c>
      <c r="AE29" s="61">
        <v>0</v>
      </c>
      <c r="AF29" s="61">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1365985</v>
      </c>
      <c r="GU29">
        <v>8660</v>
      </c>
    </row>
    <row r="30" spans="1:203" x14ac:dyDescent="0.2">
      <c r="A30" t="str">
        <v>Test 27</v>
      </c>
      <c r="B30" t="str">
        <v>Test compound</v>
      </c>
      <c r="C30" s="77" t="str">
        <v>Target Response</v>
      </c>
      <c r="D30" s="61">
        <v>0</v>
      </c>
      <c r="E30" s="61">
        <v>0</v>
      </c>
      <c r="F30" s="61">
        <v>0</v>
      </c>
      <c r="G30" s="61">
        <v>0</v>
      </c>
      <c r="H30" s="61">
        <v>0</v>
      </c>
      <c r="I30" s="61">
        <v>0</v>
      </c>
      <c r="J30" s="61">
        <v>0</v>
      </c>
      <c r="K30" s="61">
        <v>0</v>
      </c>
      <c r="L30" s="61">
        <v>0</v>
      </c>
      <c r="M30" s="61">
        <v>0</v>
      </c>
      <c r="N30" s="61">
        <v>0</v>
      </c>
      <c r="O30" s="61">
        <v>0</v>
      </c>
      <c r="P30" s="61">
        <v>0</v>
      </c>
      <c r="Q30" s="61">
        <v>0</v>
      </c>
      <c r="R30" s="61">
        <v>0</v>
      </c>
      <c r="S30" s="61">
        <v>0</v>
      </c>
      <c r="T30" s="61">
        <v>0</v>
      </c>
      <c r="U30" s="61">
        <v>0</v>
      </c>
      <c r="V30" s="61">
        <v>0</v>
      </c>
      <c r="W30" s="61">
        <v>0</v>
      </c>
      <c r="X30" s="61">
        <v>0</v>
      </c>
      <c r="Y30" s="61">
        <v>0</v>
      </c>
      <c r="Z30" s="61">
        <v>0</v>
      </c>
      <c r="AA30" s="61">
        <v>0</v>
      </c>
      <c r="AB30" s="61">
        <v>0</v>
      </c>
      <c r="AC30" s="61">
        <v>0</v>
      </c>
      <c r="AD30" s="61">
        <v>0</v>
      </c>
      <c r="AE30" s="61">
        <v>0</v>
      </c>
      <c r="AF30" s="61">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1350444</v>
      </c>
      <c r="GU30">
        <v>11406</v>
      </c>
    </row>
    <row r="31" spans="1:203" x14ac:dyDescent="0.2">
      <c r="A31" t="str">
        <v>Test 28</v>
      </c>
      <c r="B31" t="str">
        <v>Test compound</v>
      </c>
      <c r="C31" s="77" t="str">
        <v>Target Response</v>
      </c>
      <c r="D31" s="61">
        <v>0</v>
      </c>
      <c r="E31" s="61">
        <v>0</v>
      </c>
      <c r="F31" s="61">
        <v>0</v>
      </c>
      <c r="G31" s="61">
        <v>0</v>
      </c>
      <c r="H31" s="61">
        <v>0</v>
      </c>
      <c r="I31" s="61">
        <v>0</v>
      </c>
      <c r="J31" s="61">
        <v>0</v>
      </c>
      <c r="K31" s="61">
        <v>0</v>
      </c>
      <c r="L31" s="61">
        <v>0</v>
      </c>
      <c r="M31" s="61">
        <v>0</v>
      </c>
      <c r="N31" s="61">
        <v>0</v>
      </c>
      <c r="O31" s="61">
        <v>0</v>
      </c>
      <c r="P31" s="61">
        <v>0</v>
      </c>
      <c r="Q31" s="61">
        <v>0</v>
      </c>
      <c r="R31" s="61">
        <v>0</v>
      </c>
      <c r="S31" s="61">
        <v>0</v>
      </c>
      <c r="T31" s="61">
        <v>0</v>
      </c>
      <c r="U31" s="61">
        <v>0</v>
      </c>
      <c r="V31" s="61">
        <v>0</v>
      </c>
      <c r="W31" s="61">
        <v>0</v>
      </c>
      <c r="X31" s="61">
        <v>0</v>
      </c>
      <c r="Y31" s="61">
        <v>0</v>
      </c>
      <c r="Z31" s="61">
        <v>0</v>
      </c>
      <c r="AA31" s="61">
        <v>0</v>
      </c>
      <c r="AB31" s="61">
        <v>0</v>
      </c>
      <c r="AC31" s="61">
        <v>0</v>
      </c>
      <c r="AD31" s="61">
        <v>0</v>
      </c>
      <c r="AE31" s="61">
        <v>0</v>
      </c>
      <c r="AF31" s="6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1361010</v>
      </c>
      <c r="GU31">
        <v>8294</v>
      </c>
    </row>
    <row r="32" spans="1:203" x14ac:dyDescent="0.2">
      <c r="A32" t="str">
        <v>Test 29</v>
      </c>
      <c r="B32" t="str">
        <v>Test compound</v>
      </c>
      <c r="C32" s="77" t="str">
        <v>Target Response</v>
      </c>
      <c r="D32" s="61">
        <v>0</v>
      </c>
      <c r="E32" s="61">
        <v>0</v>
      </c>
      <c r="F32" s="61">
        <v>0</v>
      </c>
      <c r="G32" s="61">
        <v>0</v>
      </c>
      <c r="H32" s="61">
        <v>0</v>
      </c>
      <c r="I32" s="61">
        <v>0</v>
      </c>
      <c r="J32" s="61">
        <v>0</v>
      </c>
      <c r="K32" s="61">
        <v>0</v>
      </c>
      <c r="L32" s="61">
        <v>0</v>
      </c>
      <c r="M32" s="61">
        <v>0</v>
      </c>
      <c r="N32" s="61">
        <v>0</v>
      </c>
      <c r="O32" s="61">
        <v>0</v>
      </c>
      <c r="P32" s="61">
        <v>0</v>
      </c>
      <c r="Q32" s="61">
        <v>0</v>
      </c>
      <c r="R32" s="61">
        <v>0</v>
      </c>
      <c r="S32" s="61">
        <v>0</v>
      </c>
      <c r="T32" s="61">
        <v>0</v>
      </c>
      <c r="U32" s="61">
        <v>0</v>
      </c>
      <c r="V32" s="61">
        <v>0</v>
      </c>
      <c r="W32" s="61">
        <v>0</v>
      </c>
      <c r="X32" s="61">
        <v>0</v>
      </c>
      <c r="Y32" s="61">
        <v>0</v>
      </c>
      <c r="Z32" s="61">
        <v>0</v>
      </c>
      <c r="AA32" s="61">
        <v>0</v>
      </c>
      <c r="AB32" s="61">
        <v>0</v>
      </c>
      <c r="AC32" s="61">
        <v>0</v>
      </c>
      <c r="AD32" s="61">
        <v>0</v>
      </c>
      <c r="AE32" s="61">
        <v>0</v>
      </c>
      <c r="AF32" s="61">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3953119</v>
      </c>
      <c r="GU32">
        <v>20362</v>
      </c>
    </row>
    <row r="33" spans="1:203" x14ac:dyDescent="0.2">
      <c r="A33" t="str">
        <v>Test 30</v>
      </c>
      <c r="B33" t="str">
        <v>Test compound</v>
      </c>
      <c r="C33" s="77" t="str">
        <v>Target Response</v>
      </c>
      <c r="D33" s="61">
        <v>0</v>
      </c>
      <c r="E33" s="61">
        <v>0</v>
      </c>
      <c r="F33" s="61">
        <v>0</v>
      </c>
      <c r="G33" s="61">
        <v>0</v>
      </c>
      <c r="H33" s="61">
        <v>0</v>
      </c>
      <c r="I33" s="61">
        <v>0</v>
      </c>
      <c r="J33" s="61">
        <v>0</v>
      </c>
      <c r="K33" s="61">
        <v>0</v>
      </c>
      <c r="L33" s="61">
        <v>0</v>
      </c>
      <c r="M33" s="61">
        <v>0</v>
      </c>
      <c r="N33" s="61">
        <v>0</v>
      </c>
      <c r="O33" s="61">
        <v>0</v>
      </c>
      <c r="P33" s="61">
        <v>0</v>
      </c>
      <c r="Q33" s="61">
        <v>0</v>
      </c>
      <c r="R33" s="61">
        <v>0</v>
      </c>
      <c r="S33" s="61">
        <v>0</v>
      </c>
      <c r="T33" s="61">
        <v>0</v>
      </c>
      <c r="U33" s="61">
        <v>0</v>
      </c>
      <c r="V33" s="61">
        <v>0</v>
      </c>
      <c r="W33" s="61">
        <v>0</v>
      </c>
      <c r="X33" s="61">
        <v>0</v>
      </c>
      <c r="Y33" s="61">
        <v>0</v>
      </c>
      <c r="Z33" s="61">
        <v>0</v>
      </c>
      <c r="AA33" s="61">
        <v>0</v>
      </c>
      <c r="AB33" s="61">
        <v>0</v>
      </c>
      <c r="AC33" s="61">
        <v>0</v>
      </c>
      <c r="AD33" s="61">
        <v>0</v>
      </c>
      <c r="AE33" s="61">
        <v>0</v>
      </c>
      <c r="AF33" s="61">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4705178</v>
      </c>
      <c r="GU33">
        <v>20054</v>
      </c>
    </row>
    <row r="34" spans="1:203" x14ac:dyDescent="0.2">
      <c r="A34" t="str">
        <v>Test 31</v>
      </c>
      <c r="B34" t="str">
        <v>Test compound</v>
      </c>
      <c r="C34" s="77" t="str">
        <v>Target Response</v>
      </c>
      <c r="D34" s="61">
        <v>0</v>
      </c>
      <c r="E34" s="61">
        <v>0</v>
      </c>
      <c r="F34" s="61">
        <v>0</v>
      </c>
      <c r="G34" s="61">
        <v>0</v>
      </c>
      <c r="H34" s="61">
        <v>0</v>
      </c>
      <c r="I34" s="61">
        <v>0</v>
      </c>
      <c r="J34" s="61">
        <v>0</v>
      </c>
      <c r="K34" s="61">
        <v>0</v>
      </c>
      <c r="L34" s="61">
        <v>0</v>
      </c>
      <c r="M34" s="61">
        <v>0</v>
      </c>
      <c r="N34" s="61">
        <v>0</v>
      </c>
      <c r="O34" s="61">
        <v>0</v>
      </c>
      <c r="P34" s="61">
        <v>0</v>
      </c>
      <c r="Q34" s="61">
        <v>0</v>
      </c>
      <c r="R34" s="61">
        <v>0</v>
      </c>
      <c r="S34" s="61">
        <v>0</v>
      </c>
      <c r="T34" s="61">
        <v>0</v>
      </c>
      <c r="U34" s="61">
        <v>0</v>
      </c>
      <c r="V34" s="61">
        <v>0</v>
      </c>
      <c r="W34" s="61">
        <v>0</v>
      </c>
      <c r="X34" s="61">
        <v>0</v>
      </c>
      <c r="Y34" s="61">
        <v>0</v>
      </c>
      <c r="Z34" s="61">
        <v>0</v>
      </c>
      <c r="AA34" s="61">
        <v>0</v>
      </c>
      <c r="AB34" s="61">
        <v>0</v>
      </c>
      <c r="AC34" s="61">
        <v>0</v>
      </c>
      <c r="AD34" s="61">
        <v>0</v>
      </c>
      <c r="AE34" s="61">
        <v>0</v>
      </c>
      <c r="AF34" s="61">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2145572</v>
      </c>
      <c r="GU34">
        <v>4003</v>
      </c>
    </row>
    <row r="35" spans="1:203" x14ac:dyDescent="0.2">
      <c r="A35" t="str">
        <v>Test 32</v>
      </c>
      <c r="B35" t="str">
        <v>Test compound</v>
      </c>
      <c r="C35" s="77" t="str">
        <v>Target Response</v>
      </c>
      <c r="D35" s="61">
        <v>0</v>
      </c>
      <c r="E35" s="61">
        <v>0</v>
      </c>
      <c r="F35" s="61">
        <v>0</v>
      </c>
      <c r="G35" s="61">
        <v>0</v>
      </c>
      <c r="H35" s="61">
        <v>0</v>
      </c>
      <c r="I35" s="61">
        <v>0</v>
      </c>
      <c r="J35" s="61">
        <v>0</v>
      </c>
      <c r="K35" s="61">
        <v>0</v>
      </c>
      <c r="L35" s="61">
        <v>0</v>
      </c>
      <c r="M35" s="61">
        <v>0</v>
      </c>
      <c r="N35" s="61">
        <v>0</v>
      </c>
      <c r="O35" s="61">
        <v>0</v>
      </c>
      <c r="P35" s="61">
        <v>0</v>
      </c>
      <c r="Q35" s="61">
        <v>0</v>
      </c>
      <c r="R35" s="61">
        <v>0</v>
      </c>
      <c r="S35" s="61">
        <v>0</v>
      </c>
      <c r="T35" s="61">
        <v>0</v>
      </c>
      <c r="U35" s="61">
        <v>0</v>
      </c>
      <c r="V35" s="61">
        <v>0</v>
      </c>
      <c r="W35" s="61">
        <v>0</v>
      </c>
      <c r="X35" s="61">
        <v>0</v>
      </c>
      <c r="Y35" s="61">
        <v>0</v>
      </c>
      <c r="Z35" s="61">
        <v>0</v>
      </c>
      <c r="AA35" s="61">
        <v>0</v>
      </c>
      <c r="AB35" s="61">
        <v>0</v>
      </c>
      <c r="AC35" s="61">
        <v>0</v>
      </c>
      <c r="AD35" s="61">
        <v>0</v>
      </c>
      <c r="AE35" s="61">
        <v>0</v>
      </c>
      <c r="AF35" s="61">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2255952</v>
      </c>
      <c r="GU35">
        <v>4635</v>
      </c>
    </row>
    <row r="36" spans="1:203" x14ac:dyDescent="0.2">
      <c r="A36" t="str">
        <v>Test 33</v>
      </c>
      <c r="B36" t="str">
        <v>Test compound</v>
      </c>
      <c r="C36" s="77" t="str">
        <v>Target Response</v>
      </c>
      <c r="D36" s="61">
        <v>0</v>
      </c>
      <c r="E36" s="61">
        <v>0</v>
      </c>
      <c r="F36" s="61">
        <v>0</v>
      </c>
      <c r="G36" s="61">
        <v>0</v>
      </c>
      <c r="H36" s="61">
        <v>0</v>
      </c>
      <c r="I36" s="61">
        <v>0</v>
      </c>
      <c r="J36" s="61">
        <v>0</v>
      </c>
      <c r="K36" s="61">
        <v>0</v>
      </c>
      <c r="L36" s="61">
        <v>0</v>
      </c>
      <c r="M36" s="61">
        <v>0</v>
      </c>
      <c r="N36" s="61">
        <v>0</v>
      </c>
      <c r="O36" s="61">
        <v>0</v>
      </c>
      <c r="P36" s="61">
        <v>0</v>
      </c>
      <c r="Q36" s="61">
        <v>0</v>
      </c>
      <c r="R36" s="61">
        <v>0</v>
      </c>
      <c r="S36" s="61">
        <v>0</v>
      </c>
      <c r="T36" s="61">
        <v>0</v>
      </c>
      <c r="U36" s="61">
        <v>0</v>
      </c>
      <c r="V36" s="61">
        <v>0</v>
      </c>
      <c r="W36" s="61">
        <v>0</v>
      </c>
      <c r="X36" s="61">
        <v>0</v>
      </c>
      <c r="Y36" s="61">
        <v>0</v>
      </c>
      <c r="Z36" s="61">
        <v>0</v>
      </c>
      <c r="AA36" s="61">
        <v>0</v>
      </c>
      <c r="AB36" s="61">
        <v>0</v>
      </c>
      <c r="AC36" s="61">
        <v>0</v>
      </c>
      <c r="AD36" s="61">
        <v>0</v>
      </c>
      <c r="AE36" s="61">
        <v>0</v>
      </c>
      <c r="AF36" s="61">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4383314</v>
      </c>
      <c r="GU36">
        <v>16646</v>
      </c>
    </row>
    <row r="37" spans="1:203" x14ac:dyDescent="0.2">
      <c r="A37" t="str">
        <v>Test 34</v>
      </c>
      <c r="B37" t="str">
        <v>Test compound</v>
      </c>
      <c r="C37" s="77" t="str">
        <v>Target Response</v>
      </c>
      <c r="D37" s="61">
        <v>0</v>
      </c>
      <c r="E37" s="61">
        <v>0</v>
      </c>
      <c r="F37" s="61">
        <v>0</v>
      </c>
      <c r="G37" s="61">
        <v>0</v>
      </c>
      <c r="H37" s="61">
        <v>0</v>
      </c>
      <c r="I37" s="61">
        <v>0</v>
      </c>
      <c r="J37" s="61">
        <v>0</v>
      </c>
      <c r="K37" s="61">
        <v>0</v>
      </c>
      <c r="L37" s="61">
        <v>0</v>
      </c>
      <c r="M37" s="61">
        <v>0</v>
      </c>
      <c r="N37" s="61">
        <v>0</v>
      </c>
      <c r="O37" s="61">
        <v>0</v>
      </c>
      <c r="P37" s="61">
        <v>0</v>
      </c>
      <c r="Q37" s="61">
        <v>0</v>
      </c>
      <c r="R37" s="61">
        <v>0</v>
      </c>
      <c r="S37" s="61">
        <v>0</v>
      </c>
      <c r="T37" s="61">
        <v>0</v>
      </c>
      <c r="U37" s="61">
        <v>0</v>
      </c>
      <c r="V37" s="61">
        <v>0</v>
      </c>
      <c r="W37" s="61">
        <v>0</v>
      </c>
      <c r="X37" s="61">
        <v>0</v>
      </c>
      <c r="Y37" s="61">
        <v>0</v>
      </c>
      <c r="Z37" s="61">
        <v>0</v>
      </c>
      <c r="AA37" s="61">
        <v>0</v>
      </c>
      <c r="AB37" s="61">
        <v>0</v>
      </c>
      <c r="AC37" s="61">
        <v>0</v>
      </c>
      <c r="AD37" s="61">
        <v>0</v>
      </c>
      <c r="AE37" s="61">
        <v>0</v>
      </c>
      <c r="AF37" s="61">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2324682</v>
      </c>
      <c r="GU37">
        <v>2784</v>
      </c>
    </row>
    <row r="38" spans="1:203" x14ac:dyDescent="0.2">
      <c r="A38" t="str">
        <v>Test 35</v>
      </c>
      <c r="B38" t="str">
        <v>Test compound</v>
      </c>
      <c r="C38" s="77" t="str">
        <v>Target Response</v>
      </c>
      <c r="D38" s="61">
        <v>0</v>
      </c>
      <c r="E38" s="61">
        <v>0</v>
      </c>
      <c r="F38" s="61">
        <v>0</v>
      </c>
      <c r="G38" s="61">
        <v>0</v>
      </c>
      <c r="H38" s="61">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1">
        <v>0</v>
      </c>
      <c r="AE38" s="61">
        <v>0</v>
      </c>
      <c r="AF38" s="61">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3873673</v>
      </c>
      <c r="GU38">
        <v>21487</v>
      </c>
    </row>
    <row r="39" spans="1:203" x14ac:dyDescent="0.2">
      <c r="A39" t="str">
        <v>Test 36</v>
      </c>
      <c r="B39" t="str">
        <v>Test compound</v>
      </c>
      <c r="C39" s="77" t="str">
        <v>Target Response</v>
      </c>
      <c r="D39" s="61">
        <v>0</v>
      </c>
      <c r="E39" s="61">
        <v>0</v>
      </c>
      <c r="F39" s="61">
        <v>0</v>
      </c>
      <c r="G39" s="61">
        <v>0</v>
      </c>
      <c r="H39" s="61">
        <v>0</v>
      </c>
      <c r="I39" s="61">
        <v>0</v>
      </c>
      <c r="J39" s="61">
        <v>0</v>
      </c>
      <c r="K39" s="61">
        <v>0</v>
      </c>
      <c r="L39" s="61">
        <v>0</v>
      </c>
      <c r="M39" s="61">
        <v>0</v>
      </c>
      <c r="N39" s="61">
        <v>0</v>
      </c>
      <c r="O39" s="61">
        <v>0</v>
      </c>
      <c r="P39" s="61">
        <v>0</v>
      </c>
      <c r="Q39" s="61">
        <v>0</v>
      </c>
      <c r="R39" s="61">
        <v>0</v>
      </c>
      <c r="S39" s="61">
        <v>0</v>
      </c>
      <c r="T39" s="61">
        <v>0</v>
      </c>
      <c r="U39" s="61">
        <v>0</v>
      </c>
      <c r="V39" s="61">
        <v>0</v>
      </c>
      <c r="W39" s="61">
        <v>0</v>
      </c>
      <c r="X39" s="61">
        <v>0</v>
      </c>
      <c r="Y39" s="61">
        <v>0</v>
      </c>
      <c r="Z39" s="61">
        <v>0</v>
      </c>
      <c r="AA39" s="61">
        <v>0</v>
      </c>
      <c r="AB39" s="61">
        <v>0</v>
      </c>
      <c r="AC39" s="61">
        <v>0</v>
      </c>
      <c r="AD39" s="61">
        <v>0</v>
      </c>
      <c r="AE39" s="61">
        <v>0</v>
      </c>
      <c r="AF39" s="61">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1302231</v>
      </c>
      <c r="GU39">
        <v>13604</v>
      </c>
    </row>
    <row r="40" spans="1:203" x14ac:dyDescent="0.2">
      <c r="A40" t="str">
        <v>Test 37</v>
      </c>
      <c r="B40" t="str">
        <v>Test compound</v>
      </c>
      <c r="C40" s="77" t="str">
        <v>Target Response</v>
      </c>
      <c r="D40" s="61">
        <v>0</v>
      </c>
      <c r="E40" s="61">
        <v>0</v>
      </c>
      <c r="F40" s="61">
        <v>0</v>
      </c>
      <c r="G40" s="61">
        <v>0</v>
      </c>
      <c r="H40" s="61">
        <v>0</v>
      </c>
      <c r="I40" s="61">
        <v>0</v>
      </c>
      <c r="J40" s="61">
        <v>0</v>
      </c>
      <c r="K40" s="61">
        <v>0</v>
      </c>
      <c r="L40" s="61">
        <v>0</v>
      </c>
      <c r="M40" s="61">
        <v>0</v>
      </c>
      <c r="N40" s="61">
        <v>0</v>
      </c>
      <c r="O40" s="61">
        <v>0</v>
      </c>
      <c r="P40" s="61">
        <v>0</v>
      </c>
      <c r="Q40" s="61">
        <v>0</v>
      </c>
      <c r="R40" s="61">
        <v>0</v>
      </c>
      <c r="S40" s="61">
        <v>0</v>
      </c>
      <c r="T40" s="61">
        <v>0</v>
      </c>
      <c r="U40" s="61">
        <v>0</v>
      </c>
      <c r="V40" s="61">
        <v>0</v>
      </c>
      <c r="W40" s="61">
        <v>0</v>
      </c>
      <c r="X40" s="61">
        <v>0</v>
      </c>
      <c r="Y40" s="61">
        <v>0</v>
      </c>
      <c r="Z40" s="61">
        <v>0</v>
      </c>
      <c r="AA40" s="61">
        <v>0</v>
      </c>
      <c r="AB40" s="61">
        <v>0</v>
      </c>
      <c r="AC40" s="61">
        <v>0</v>
      </c>
      <c r="AD40" s="61">
        <v>0</v>
      </c>
      <c r="AE40" s="61">
        <v>0</v>
      </c>
      <c r="AF40" s="61">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1110298</v>
      </c>
      <c r="GU40">
        <v>24307</v>
      </c>
    </row>
    <row r="41" spans="1:203" x14ac:dyDescent="0.2">
      <c r="A41" t="str">
        <v>Test 38</v>
      </c>
      <c r="B41" t="str">
        <v>Test compound</v>
      </c>
      <c r="C41" s="77" t="str">
        <v>Target Response</v>
      </c>
      <c r="D41" s="61">
        <v>0</v>
      </c>
      <c r="E41" s="61">
        <v>0</v>
      </c>
      <c r="F41" s="61">
        <v>0</v>
      </c>
      <c r="G41" s="61">
        <v>0</v>
      </c>
      <c r="H41" s="61">
        <v>0</v>
      </c>
      <c r="I41" s="61">
        <v>0</v>
      </c>
      <c r="J41" s="61">
        <v>0</v>
      </c>
      <c r="K41" s="61">
        <v>0</v>
      </c>
      <c r="L41" s="61">
        <v>0</v>
      </c>
      <c r="M41" s="61">
        <v>0</v>
      </c>
      <c r="N41" s="61">
        <v>0</v>
      </c>
      <c r="O41" s="61">
        <v>0</v>
      </c>
      <c r="P41" s="61">
        <v>0</v>
      </c>
      <c r="Q41" s="61">
        <v>0</v>
      </c>
      <c r="R41" s="61">
        <v>0</v>
      </c>
      <c r="S41" s="61">
        <v>0</v>
      </c>
      <c r="T41" s="61">
        <v>0</v>
      </c>
      <c r="U41" s="61">
        <v>0</v>
      </c>
      <c r="V41" s="61">
        <v>0</v>
      </c>
      <c r="W41" s="61">
        <v>0</v>
      </c>
      <c r="X41" s="61">
        <v>0</v>
      </c>
      <c r="Y41" s="61">
        <v>0</v>
      </c>
      <c r="Z41" s="61">
        <v>0</v>
      </c>
      <c r="AA41" s="61">
        <v>0</v>
      </c>
      <c r="AB41" s="61">
        <v>0</v>
      </c>
      <c r="AC41" s="61">
        <v>0</v>
      </c>
      <c r="AD41" s="61">
        <v>0</v>
      </c>
      <c r="AE41" s="61">
        <v>0</v>
      </c>
      <c r="AF41" s="6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1247427</v>
      </c>
      <c r="GU41">
        <v>8921</v>
      </c>
    </row>
    <row r="42" spans="1:203" x14ac:dyDescent="0.2">
      <c r="A42" t="str">
        <v>Test 39</v>
      </c>
      <c r="B42" t="str">
        <v>Test compound</v>
      </c>
      <c r="C42" s="77" t="str">
        <v>Target Response</v>
      </c>
      <c r="D42" s="61">
        <v>0</v>
      </c>
      <c r="E42" s="61">
        <v>0</v>
      </c>
      <c r="F42" s="61">
        <v>0</v>
      </c>
      <c r="G42" s="61">
        <v>0</v>
      </c>
      <c r="H42" s="61">
        <v>0</v>
      </c>
      <c r="I42" s="61">
        <v>0</v>
      </c>
      <c r="J42" s="61">
        <v>0</v>
      </c>
      <c r="K42" s="61">
        <v>0</v>
      </c>
      <c r="L42" s="61">
        <v>0</v>
      </c>
      <c r="M42" s="61">
        <v>0</v>
      </c>
      <c r="N42" s="61">
        <v>0</v>
      </c>
      <c r="O42" s="61">
        <v>0</v>
      </c>
      <c r="P42" s="61">
        <v>0</v>
      </c>
      <c r="Q42" s="61">
        <v>0</v>
      </c>
      <c r="R42" s="61">
        <v>0</v>
      </c>
      <c r="S42" s="61">
        <v>0</v>
      </c>
      <c r="T42" s="61">
        <v>0</v>
      </c>
      <c r="U42" s="61">
        <v>0</v>
      </c>
      <c r="V42" s="61">
        <v>0</v>
      </c>
      <c r="W42" s="61">
        <v>0</v>
      </c>
      <c r="X42" s="61">
        <v>0</v>
      </c>
      <c r="Y42" s="61">
        <v>0</v>
      </c>
      <c r="Z42" s="61">
        <v>0</v>
      </c>
      <c r="AA42" s="61">
        <v>0</v>
      </c>
      <c r="AB42" s="61">
        <v>0</v>
      </c>
      <c r="AC42" s="61">
        <v>0</v>
      </c>
      <c r="AD42" s="61">
        <v>0</v>
      </c>
      <c r="AE42" s="61">
        <v>0</v>
      </c>
      <c r="AF42" s="61">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1329463</v>
      </c>
      <c r="GU42">
        <v>11071</v>
      </c>
    </row>
    <row r="43" spans="1:203" x14ac:dyDescent="0.2">
      <c r="A43" t="str">
        <v>Test 40</v>
      </c>
      <c r="B43" t="str">
        <v>Test compound</v>
      </c>
      <c r="C43" s="77" t="str">
        <v>Target Response</v>
      </c>
      <c r="D43" s="61">
        <v>0</v>
      </c>
      <c r="E43" s="61">
        <v>0</v>
      </c>
      <c r="F43" s="61">
        <v>0</v>
      </c>
      <c r="G43" s="61">
        <v>0</v>
      </c>
      <c r="H43" s="61">
        <v>0</v>
      </c>
      <c r="I43" s="61">
        <v>0</v>
      </c>
      <c r="J43" s="61">
        <v>0</v>
      </c>
      <c r="K43" s="61">
        <v>0</v>
      </c>
      <c r="L43" s="61">
        <v>0</v>
      </c>
      <c r="M43" s="61">
        <v>0</v>
      </c>
      <c r="N43" s="61">
        <v>0</v>
      </c>
      <c r="O43" s="61">
        <v>0</v>
      </c>
      <c r="P43" s="61">
        <v>0</v>
      </c>
      <c r="Q43" s="61">
        <v>0</v>
      </c>
      <c r="R43" s="61">
        <v>0</v>
      </c>
      <c r="S43" s="61">
        <v>0</v>
      </c>
      <c r="T43" s="61">
        <v>0</v>
      </c>
      <c r="U43" s="61">
        <v>0</v>
      </c>
      <c r="V43" s="61">
        <v>0</v>
      </c>
      <c r="W43" s="61">
        <v>0</v>
      </c>
      <c r="X43" s="61">
        <v>0</v>
      </c>
      <c r="Y43" s="61">
        <v>0</v>
      </c>
      <c r="Z43" s="61">
        <v>0</v>
      </c>
      <c r="AA43" s="61">
        <v>0</v>
      </c>
      <c r="AB43" s="61">
        <v>0</v>
      </c>
      <c r="AC43" s="61">
        <v>0</v>
      </c>
      <c r="AD43" s="61">
        <v>0</v>
      </c>
      <c r="AE43" s="61">
        <v>0</v>
      </c>
      <c r="AF43" s="61">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1365985</v>
      </c>
      <c r="GU43">
        <v>8660</v>
      </c>
    </row>
    <row r="44" spans="1:203" x14ac:dyDescent="0.2">
      <c r="A44" t="str">
        <v>Test 41</v>
      </c>
      <c r="B44" t="str">
        <v>Test compound</v>
      </c>
      <c r="C44" t="str">
        <v>Target Response</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3953119</v>
      </c>
      <c r="GU44">
        <v>20362</v>
      </c>
    </row>
    <row r="45" spans="1:203" x14ac:dyDescent="0.2">
      <c r="A45" t="str">
        <v>Test 42</v>
      </c>
      <c r="B45" t="str">
        <v>Test compound</v>
      </c>
      <c r="C45" t="str">
        <v>Target Response</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4705178</v>
      </c>
      <c r="GU45">
        <v>20054</v>
      </c>
    </row>
    <row r="46" spans="1:203" x14ac:dyDescent="0.2">
      <c r="A46" t="str">
        <v>Test 43</v>
      </c>
      <c r="B46" t="str">
        <v>Test compound</v>
      </c>
      <c r="C46" t="str">
        <v>Target Response</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2145572</v>
      </c>
      <c r="GU46">
        <v>4003</v>
      </c>
    </row>
    <row r="47" spans="1:203" x14ac:dyDescent="0.2">
      <c r="A47" t="str">
        <v>Test 44</v>
      </c>
      <c r="B47" t="str">
        <v>Test compound</v>
      </c>
      <c r="C47" t="str">
        <v>Target Response</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2255952</v>
      </c>
      <c r="GU47">
        <v>4635</v>
      </c>
    </row>
    <row r="48" spans="1:203" x14ac:dyDescent="0.2">
      <c r="A48" t="str">
        <v>Test 45</v>
      </c>
      <c r="B48" t="str">
        <v>Test compound</v>
      </c>
      <c r="C48" t="str">
        <v>Target Response</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4383314</v>
      </c>
      <c r="GU48">
        <v>16646</v>
      </c>
    </row>
    <row r="49" spans="1:203" x14ac:dyDescent="0.2">
      <c r="A49" t="str">
        <v>Test 46</v>
      </c>
      <c r="B49" t="str">
        <v>Test compound</v>
      </c>
      <c r="C49" t="str">
        <v>Target Response</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2324682</v>
      </c>
      <c r="GU49">
        <v>2784</v>
      </c>
    </row>
    <row r="50" spans="1:203" x14ac:dyDescent="0.2">
      <c r="A50" t="str">
        <v>Test 47</v>
      </c>
      <c r="B50" t="str">
        <v>Test compound</v>
      </c>
      <c r="C50" t="str">
        <v>Target Response</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3873673</v>
      </c>
      <c r="GU50">
        <v>21487</v>
      </c>
    </row>
    <row r="51" spans="1:203" x14ac:dyDescent="0.2">
      <c r="A51" t="str">
        <v>Test 48</v>
      </c>
      <c r="B51" t="str">
        <v>Test compound</v>
      </c>
      <c r="C51" t="str">
        <v>Target Response</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1302231</v>
      </c>
      <c r="GU51">
        <v>13604</v>
      </c>
    </row>
    <row r="52" spans="1:203" x14ac:dyDescent="0.2">
      <c r="A52" t="str">
        <v>Test 49</v>
      </c>
      <c r="B52" t="str">
        <v>Test compound</v>
      </c>
      <c r="C52" t="str">
        <v>Target Response</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1110298</v>
      </c>
      <c r="GU52">
        <v>24307</v>
      </c>
    </row>
    <row r="53" spans="1:203" x14ac:dyDescent="0.2">
      <c r="A53" t="str">
        <v>Test 50</v>
      </c>
      <c r="B53" t="str">
        <v>Test compound</v>
      </c>
      <c r="C53" t="str">
        <v>Target Response</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1247427</v>
      </c>
      <c r="GU53">
        <v>8921</v>
      </c>
    </row>
    <row r="54" spans="1:203" x14ac:dyDescent="0.2">
      <c r="A54" t="str">
        <v>Test 51</v>
      </c>
      <c r="B54" t="str">
        <v>Test compound</v>
      </c>
      <c r="C54" t="str">
        <v>Target Response</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1329463</v>
      </c>
      <c r="GU54">
        <v>11071</v>
      </c>
    </row>
    <row r="55" spans="1:203" x14ac:dyDescent="0.2">
      <c r="A55" t="str">
        <v>Test 52</v>
      </c>
      <c r="B55" t="str">
        <v>Test compound</v>
      </c>
      <c r="C55" t="str">
        <v>Target Response</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1365985</v>
      </c>
      <c r="GU55">
        <v>8660</v>
      </c>
    </row>
    <row r="56" spans="1:203" x14ac:dyDescent="0.2">
      <c r="A56" t="str">
        <v>Test 53</v>
      </c>
      <c r="B56" t="str">
        <v>Test compound</v>
      </c>
      <c r="C56" t="str">
        <v>Target Response</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1350444</v>
      </c>
      <c r="GU56">
        <v>11406</v>
      </c>
    </row>
    <row r="57" spans="1:203" x14ac:dyDescent="0.2">
      <c r="A57" t="str">
        <v>Test 54</v>
      </c>
      <c r="B57" t="str">
        <v>Test compound</v>
      </c>
      <c r="C57" t="str">
        <v>Target Response</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1361010</v>
      </c>
      <c r="GU57">
        <v>8294</v>
      </c>
    </row>
    <row r="58" spans="1:203" x14ac:dyDescent="0.2">
      <c r="A58" t="str">
        <v>Test 55</v>
      </c>
      <c r="B58" t="str">
        <v>Test compound</v>
      </c>
      <c r="C58" t="str">
        <v>Target Response</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3953119</v>
      </c>
      <c r="GU58">
        <v>20362</v>
      </c>
    </row>
    <row r="59" spans="1:203" x14ac:dyDescent="0.2">
      <c r="A59" t="str">
        <v>Test 56</v>
      </c>
      <c r="B59" t="str">
        <v>Test compound</v>
      </c>
      <c r="C59" t="str">
        <v>Target Response</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4705178</v>
      </c>
      <c r="GU59">
        <v>20054</v>
      </c>
    </row>
    <row r="60" spans="1:203" x14ac:dyDescent="0.2">
      <c r="A60" t="str">
        <v>Test 57</v>
      </c>
      <c r="B60" t="str">
        <v>Test compound</v>
      </c>
      <c r="C60" t="str">
        <v>Target Response</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2145572</v>
      </c>
      <c r="GU60">
        <v>4003</v>
      </c>
    </row>
    <row r="61" spans="1:203" x14ac:dyDescent="0.2">
      <c r="A61" t="str">
        <v>Test 58</v>
      </c>
      <c r="B61" t="str">
        <v>Test compound</v>
      </c>
      <c r="C61" t="str">
        <v>Target Response</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2255952</v>
      </c>
      <c r="GU61">
        <v>4635</v>
      </c>
    </row>
    <row r="62" spans="1:203" x14ac:dyDescent="0.2">
      <c r="A62" t="str">
        <v>Test 59</v>
      </c>
      <c r="B62" t="str">
        <v>Test compound</v>
      </c>
      <c r="C62" t="str">
        <v>Target Response</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4383314</v>
      </c>
      <c r="GU62">
        <v>16646</v>
      </c>
    </row>
    <row r="63" spans="1:203" x14ac:dyDescent="0.2">
      <c r="A63" t="str">
        <v>Test 60</v>
      </c>
      <c r="B63" t="str">
        <v>Test compound</v>
      </c>
      <c r="C63" t="str">
        <v>Target Response</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2324682</v>
      </c>
      <c r="GU63">
        <v>2784</v>
      </c>
    </row>
    <row r="64" spans="1:203" x14ac:dyDescent="0.2">
      <c r="A64" t="str">
        <v>Test 61</v>
      </c>
      <c r="B64" t="str">
        <v>Test compound</v>
      </c>
      <c r="C64" t="str">
        <v>Target Response</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3873673</v>
      </c>
      <c r="GU64">
        <v>21487</v>
      </c>
    </row>
    <row r="65" spans="1:203" x14ac:dyDescent="0.2">
      <c r="A65" t="str">
        <v>Test 62</v>
      </c>
      <c r="B65" t="str">
        <v>Test compound</v>
      </c>
      <c r="C65" t="str">
        <v>Target Response</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1302231</v>
      </c>
      <c r="GU65">
        <v>13604</v>
      </c>
    </row>
    <row r="66" spans="1:203" x14ac:dyDescent="0.2">
      <c r="A66" t="str">
        <v>Test 63</v>
      </c>
      <c r="B66" t="str">
        <v>Test compound</v>
      </c>
      <c r="C66" t="str">
        <v>Target Response</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1110298</v>
      </c>
      <c r="GU66">
        <v>24307</v>
      </c>
    </row>
    <row r="67" spans="1:203" x14ac:dyDescent="0.2">
      <c r="A67" t="str">
        <v>Test 64</v>
      </c>
      <c r="B67" t="str">
        <v>Test compound</v>
      </c>
      <c r="C67" t="str">
        <v>Target Response</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1247427</v>
      </c>
      <c r="GU67">
        <v>8921</v>
      </c>
    </row>
    <row r="68" spans="1:203" x14ac:dyDescent="0.2">
      <c r="A68" t="str">
        <v>Test 65</v>
      </c>
      <c r="B68" t="str">
        <v>Test compound</v>
      </c>
      <c r="C68" t="str">
        <v>Target Response</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1329463</v>
      </c>
      <c r="GU68">
        <v>11071</v>
      </c>
    </row>
    <row r="69" spans="1:203" x14ac:dyDescent="0.2">
      <c r="A69" t="str">
        <v>Test 66</v>
      </c>
      <c r="B69" t="str">
        <v>Test compound</v>
      </c>
      <c r="C69" t="str">
        <v>Target Response</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1365985</v>
      </c>
      <c r="GU69">
        <v>8660</v>
      </c>
    </row>
    <row r="70" spans="1:203" x14ac:dyDescent="0.2">
      <c r="A70" t="str">
        <v>Test 67</v>
      </c>
      <c r="B70" t="str">
        <v>Test compound</v>
      </c>
      <c r="C70" t="str">
        <v>Target Response</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1350444</v>
      </c>
      <c r="GU70">
        <v>11406</v>
      </c>
    </row>
    <row r="71" spans="1:203" x14ac:dyDescent="0.2">
      <c r="A71" t="str">
        <v>Test 68</v>
      </c>
      <c r="B71" t="str">
        <v>Test compound</v>
      </c>
      <c r="C71" t="str">
        <v>Target Response</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1361010</v>
      </c>
      <c r="GU71">
        <v>8294</v>
      </c>
    </row>
    <row r="72" spans="1:203" x14ac:dyDescent="0.2">
      <c r="A72" t="str">
        <v>Test 69</v>
      </c>
      <c r="B72" t="str">
        <v>Test compound</v>
      </c>
      <c r="C72" t="str">
        <v>Target Response</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3953119</v>
      </c>
      <c r="GU72">
        <v>20362</v>
      </c>
    </row>
    <row r="73" spans="1:203" x14ac:dyDescent="0.2">
      <c r="A73" t="str">
        <v>Test 70</v>
      </c>
      <c r="B73" t="str">
        <v>Test compound</v>
      </c>
      <c r="C73" t="str">
        <v>Target Response</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4705178</v>
      </c>
      <c r="GU73">
        <v>20054</v>
      </c>
    </row>
    <row r="74" spans="1:203" x14ac:dyDescent="0.2">
      <c r="A74" t="str">
        <v>Test 71</v>
      </c>
      <c r="B74" t="str">
        <v>Test compound</v>
      </c>
      <c r="C74" t="str">
        <v>Target Response</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2145572</v>
      </c>
      <c r="GU74">
        <v>4003</v>
      </c>
    </row>
    <row r="75" spans="1:203" x14ac:dyDescent="0.2">
      <c r="A75" t="str">
        <v>Test 72</v>
      </c>
      <c r="B75" t="str">
        <v>Test compound</v>
      </c>
      <c r="C75" t="str">
        <v>Target Response</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2255952</v>
      </c>
      <c r="GU75">
        <v>4635</v>
      </c>
    </row>
    <row r="76" spans="1:203" x14ac:dyDescent="0.2">
      <c r="A76" t="str">
        <v>Test 73</v>
      </c>
      <c r="B76" t="str">
        <v>Test compound</v>
      </c>
      <c r="C76" t="str">
        <v>Target Response</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4383314</v>
      </c>
      <c r="GU76">
        <v>16646</v>
      </c>
    </row>
    <row r="77" spans="1:203" x14ac:dyDescent="0.2">
      <c r="A77" t="str">
        <v>Test 74</v>
      </c>
      <c r="B77" t="str">
        <v>Test compound</v>
      </c>
      <c r="C77" t="str">
        <v>Target Response</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2324682</v>
      </c>
      <c r="GU77">
        <v>2784</v>
      </c>
    </row>
    <row r="78" spans="1:203" x14ac:dyDescent="0.2">
      <c r="A78" t="str">
        <v>Test 75</v>
      </c>
      <c r="B78" t="str">
        <v>Test compound</v>
      </c>
      <c r="C78" t="str">
        <v>Target Response</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3873673</v>
      </c>
      <c r="GU78">
        <v>21487</v>
      </c>
    </row>
    <row r="79" spans="1:203" x14ac:dyDescent="0.2">
      <c r="A79" t="str">
        <v>Test 76</v>
      </c>
      <c r="B79" t="str">
        <v>Test compound</v>
      </c>
      <c r="C79" t="str">
        <v>Target Response</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1302231</v>
      </c>
      <c r="GU79">
        <v>13604</v>
      </c>
    </row>
    <row r="80" spans="1:203" x14ac:dyDescent="0.2">
      <c r="A80" t="str">
        <v>Test 77</v>
      </c>
      <c r="B80" t="str">
        <v>Test compound</v>
      </c>
      <c r="C80" t="str">
        <v>Target Response</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1110298</v>
      </c>
      <c r="GU80">
        <v>24307</v>
      </c>
    </row>
    <row r="81" spans="1:203" x14ac:dyDescent="0.2">
      <c r="A81" t="str">
        <v>Test 78</v>
      </c>
      <c r="B81" t="str">
        <v>Test compound</v>
      </c>
      <c r="C81" t="str">
        <v>Target Response</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1247427</v>
      </c>
      <c r="GU81">
        <v>8921</v>
      </c>
    </row>
    <row r="82" spans="1:203" x14ac:dyDescent="0.2">
      <c r="A82" t="str">
        <v>Test 79</v>
      </c>
      <c r="B82" t="str">
        <v>Test compound</v>
      </c>
      <c r="C82" t="str">
        <v>Target Response</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1329463</v>
      </c>
      <c r="GU82">
        <v>11071</v>
      </c>
    </row>
    <row r="83" spans="1:203" x14ac:dyDescent="0.2">
      <c r="A83" t="str">
        <v>Test 80</v>
      </c>
      <c r="B83" t="str">
        <v>Test compound</v>
      </c>
      <c r="C83" t="str">
        <v>Target Response</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1365985</v>
      </c>
      <c r="GU83">
        <v>8660</v>
      </c>
    </row>
    <row r="84" spans="1:203" x14ac:dyDescent="0.2">
      <c r="A84" t="str">
        <v>Test 81</v>
      </c>
      <c r="B84" t="str">
        <v>Test compound</v>
      </c>
      <c r="C84" t="str">
        <v>Target Response</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3953119</v>
      </c>
      <c r="GU84">
        <v>20362</v>
      </c>
    </row>
    <row r="85" spans="1:203" x14ac:dyDescent="0.2">
      <c r="A85" t="str">
        <v>Test 82</v>
      </c>
      <c r="B85" t="str">
        <v>Test compound</v>
      </c>
      <c r="C85" t="str">
        <v>Target Response</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4705178</v>
      </c>
      <c r="GU85">
        <v>20054</v>
      </c>
    </row>
    <row r="86" spans="1:203" x14ac:dyDescent="0.2">
      <c r="A86" t="str">
        <v>Test 83</v>
      </c>
      <c r="B86" t="str">
        <v>Test compound</v>
      </c>
      <c r="C86" t="str">
        <v>Target Response</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2145572</v>
      </c>
      <c r="GU86">
        <v>4003</v>
      </c>
    </row>
    <row r="87" spans="1:203" x14ac:dyDescent="0.2">
      <c r="A87" t="str">
        <v>Test 84</v>
      </c>
      <c r="B87" t="str">
        <v>Test compound</v>
      </c>
      <c r="C87" t="str">
        <v>Target Response</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2255952</v>
      </c>
      <c r="GU87">
        <v>4635</v>
      </c>
    </row>
    <row r="88" spans="1:203" x14ac:dyDescent="0.2">
      <c r="A88" t="str">
        <v>Test 85</v>
      </c>
      <c r="B88" t="str">
        <v>Test compound</v>
      </c>
      <c r="C88" t="str">
        <v>Target Response</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4383314</v>
      </c>
      <c r="GU88">
        <v>16646</v>
      </c>
    </row>
    <row r="89" spans="1:203" x14ac:dyDescent="0.2">
      <c r="A89" t="str">
        <v>Test 86</v>
      </c>
      <c r="B89" t="str">
        <v>Test compound</v>
      </c>
      <c r="C89" t="str">
        <v>Target Response</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2324682</v>
      </c>
      <c r="GU89">
        <v>2784</v>
      </c>
    </row>
    <row r="90" spans="1:203" x14ac:dyDescent="0.2">
      <c r="A90" t="str">
        <v>Test 87</v>
      </c>
      <c r="B90" t="str">
        <v>Test compound</v>
      </c>
      <c r="C90" t="str">
        <v>Target Response</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3873673</v>
      </c>
      <c r="GU90">
        <v>21487</v>
      </c>
    </row>
    <row r="91" spans="1:203" x14ac:dyDescent="0.2">
      <c r="A91" t="str">
        <v>Test 88</v>
      </c>
      <c r="B91" t="str">
        <v>Test compound</v>
      </c>
      <c r="C91" t="str">
        <v>Target Response</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1302231</v>
      </c>
      <c r="GU91">
        <v>13604</v>
      </c>
    </row>
    <row r="92" spans="1:203" x14ac:dyDescent="0.2">
      <c r="A92" t="str">
        <v>Test 89</v>
      </c>
      <c r="B92" t="str">
        <v>Test compound</v>
      </c>
      <c r="C92" t="str">
        <v>Target Response</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c r="GN92">
        <v>0</v>
      </c>
      <c r="GO92">
        <v>0</v>
      </c>
      <c r="GP92">
        <v>0</v>
      </c>
      <c r="GQ92">
        <v>0</v>
      </c>
      <c r="GR92">
        <v>0</v>
      </c>
      <c r="GS92">
        <v>0</v>
      </c>
      <c r="GT92">
        <v>1110298</v>
      </c>
      <c r="GU92">
        <v>24307</v>
      </c>
    </row>
    <row r="93" spans="1:203" x14ac:dyDescent="0.2">
      <c r="A93" t="str">
        <v>Test 90</v>
      </c>
      <c r="B93" t="str">
        <v>Test compound</v>
      </c>
      <c r="C93" t="str">
        <v>Target Response</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1247427</v>
      </c>
      <c r="GU93">
        <v>8921</v>
      </c>
    </row>
    <row r="94" spans="1:203" x14ac:dyDescent="0.2">
      <c r="A94" t="str">
        <v>Test 91</v>
      </c>
      <c r="B94" t="str">
        <v>Test compound</v>
      </c>
      <c r="C94" t="str">
        <v>Target Response</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1329463</v>
      </c>
      <c r="GU94">
        <v>11071</v>
      </c>
    </row>
    <row r="95" spans="1:203" x14ac:dyDescent="0.2">
      <c r="A95" t="str">
        <v>Test 92</v>
      </c>
      <c r="B95" t="str">
        <v>Test compound</v>
      </c>
      <c r="C95" t="str">
        <v>Target Response</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1365985</v>
      </c>
      <c r="GU95">
        <v>8660</v>
      </c>
    </row>
    <row r="96" spans="1:203" x14ac:dyDescent="0.2">
      <c r="A96" t="str">
        <v>Test 93</v>
      </c>
      <c r="B96" t="str">
        <v>Test compound</v>
      </c>
      <c r="C96" t="str">
        <v>Target Response</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1350444</v>
      </c>
      <c r="GU96">
        <v>11406</v>
      </c>
    </row>
    <row r="97" spans="1:203" x14ac:dyDescent="0.2">
      <c r="A97" t="str">
        <v>Test 94</v>
      </c>
      <c r="B97" t="str">
        <v>Test compound</v>
      </c>
      <c r="C97" t="str">
        <v>Target Response</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1361010</v>
      </c>
      <c r="GU97">
        <v>8294</v>
      </c>
    </row>
    <row r="98" spans="1:203" x14ac:dyDescent="0.2">
      <c r="A98" t="str">
        <v>Test 95</v>
      </c>
      <c r="B98" t="str">
        <v>Test compound</v>
      </c>
      <c r="C98" t="str">
        <v>Target Response</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0</v>
      </c>
      <c r="GK98">
        <v>0</v>
      </c>
      <c r="GL98">
        <v>0</v>
      </c>
      <c r="GM98">
        <v>0</v>
      </c>
      <c r="GN98">
        <v>0</v>
      </c>
      <c r="GO98">
        <v>0</v>
      </c>
      <c r="GP98">
        <v>0</v>
      </c>
      <c r="GQ98">
        <v>0</v>
      </c>
      <c r="GR98">
        <v>0</v>
      </c>
      <c r="GS98">
        <v>0</v>
      </c>
      <c r="GT98">
        <v>3953119</v>
      </c>
      <c r="GU98">
        <v>20362</v>
      </c>
    </row>
    <row r="99" spans="1:203" x14ac:dyDescent="0.2">
      <c r="A99" t="str">
        <v>Test 96</v>
      </c>
      <c r="B99" t="str">
        <v>Test compound</v>
      </c>
      <c r="C99" t="str">
        <v>Target Response</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c r="GN99">
        <v>0</v>
      </c>
      <c r="GO99">
        <v>0</v>
      </c>
      <c r="GP99">
        <v>0</v>
      </c>
      <c r="GQ99">
        <v>0</v>
      </c>
      <c r="GR99">
        <v>0</v>
      </c>
      <c r="GS99">
        <v>0</v>
      </c>
      <c r="GT99">
        <v>4705178</v>
      </c>
      <c r="GU99">
        <v>20054</v>
      </c>
    </row>
    <row r="100" spans="1:203" x14ac:dyDescent="0.2">
      <c r="A100" t="str">
        <v>Test 97</v>
      </c>
      <c r="B100" t="str">
        <v>Test compound</v>
      </c>
      <c r="C100" t="str">
        <v>Target Response</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0</v>
      </c>
      <c r="GM100">
        <v>0</v>
      </c>
      <c r="GN100">
        <v>0</v>
      </c>
      <c r="GO100">
        <v>0</v>
      </c>
      <c r="GP100">
        <v>0</v>
      </c>
      <c r="GQ100">
        <v>0</v>
      </c>
      <c r="GR100">
        <v>0</v>
      </c>
      <c r="GS100">
        <v>0</v>
      </c>
      <c r="GT100">
        <v>2145572</v>
      </c>
      <c r="GU100">
        <v>4003</v>
      </c>
    </row>
    <row r="101" spans="1:203" x14ac:dyDescent="0.2">
      <c r="A101" t="str">
        <v>Test 98</v>
      </c>
      <c r="B101" t="str">
        <v>Test compound</v>
      </c>
      <c r="C101" t="str">
        <v>Target Response</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3953119</v>
      </c>
      <c r="GU101">
        <v>20362</v>
      </c>
    </row>
    <row r="102" spans="1:203" x14ac:dyDescent="0.2">
      <c r="A102" t="str">
        <v>Test 99</v>
      </c>
      <c r="B102" t="str">
        <v>Test compound</v>
      </c>
      <c r="C102" t="str">
        <v>Target Response</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c r="GN102">
        <v>0</v>
      </c>
      <c r="GO102">
        <v>0</v>
      </c>
      <c r="GP102">
        <v>0</v>
      </c>
      <c r="GQ102">
        <v>0</v>
      </c>
      <c r="GR102">
        <v>0</v>
      </c>
      <c r="GS102">
        <v>0</v>
      </c>
      <c r="GT102">
        <v>4705178</v>
      </c>
      <c r="GU102">
        <v>20054</v>
      </c>
    </row>
    <row r="103" spans="1:203" x14ac:dyDescent="0.2">
      <c r="A103" t="str">
        <v>Test 100</v>
      </c>
      <c r="B103" t="str">
        <v>Test compound</v>
      </c>
      <c r="C103" t="str">
        <v>Target Response</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2145572</v>
      </c>
      <c r="GU103">
        <v>4003</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2570-689A-4DF4-86A9-4E3033D5FF17}">
  <dimension ref="A1:DH196"/>
  <sheetViews>
    <sheetView tabSelected="1" zoomScaleNormal="100" zoomScaleSheetLayoutView="75" workbookViewId="0">
      <selection activeCell="CF19" sqref="CF19"/>
    </sheetView>
  </sheetViews>
  <sheetFormatPr defaultColWidth="9.140625" defaultRowHeight="13.5" customHeight="1" x14ac:dyDescent="0.2"/>
  <cols>
    <col min="1" max="6" width="15.7109375" style="3" customWidth="1"/>
    <col min="7" max="7" width="15.7109375" style="2" customWidth="1"/>
    <col min="8" max="18" width="15.7109375" style="1" customWidth="1"/>
    <col min="19" max="19" width="154.5703125" style="1" customWidth="1"/>
    <col min="20" max="21" width="9.140625" style="1"/>
    <col min="22" max="34" width="12" style="1" customWidth="1"/>
    <col min="35" max="35" width="13.7109375" style="1" customWidth="1"/>
    <col min="36" max="46" width="12" style="1" customWidth="1"/>
    <col min="47" max="47" width="14.85546875" style="1" customWidth="1"/>
    <col min="48" max="61" width="13.140625" style="1" customWidth="1"/>
    <col min="62" max="62" width="12.140625" style="1" customWidth="1"/>
    <col min="63" max="65" width="9.140625" style="1"/>
    <col min="66" max="66" width="16.5703125" style="1" bestFit="1" customWidth="1"/>
    <col min="67" max="68" width="11.42578125" style="1" bestFit="1" customWidth="1"/>
    <col min="69" max="69" width="18" style="1" bestFit="1" customWidth="1"/>
    <col min="70" max="71" width="11.42578125" style="1" bestFit="1" customWidth="1"/>
    <col min="72" max="72" width="18" style="1" bestFit="1" customWidth="1"/>
    <col min="73" max="81" width="18" style="1" customWidth="1"/>
    <col min="82" max="83" width="11.42578125" style="1" bestFit="1" customWidth="1"/>
    <col min="84" max="84" width="18" style="1" bestFit="1" customWidth="1"/>
    <col min="85" max="85" width="9.28515625" style="1" customWidth="1"/>
    <col min="86" max="86" width="10" style="1" customWidth="1"/>
    <col min="87" max="87" width="16.5703125" style="1" bestFit="1" customWidth="1"/>
    <col min="88" max="89" width="9.140625" style="1"/>
    <col min="90" max="90" width="16.5703125" style="1" bestFit="1" customWidth="1"/>
    <col min="91" max="103" width="16.5703125" style="1" customWidth="1"/>
    <col min="104" max="104" width="13.28515625" style="1" bestFit="1" customWidth="1"/>
    <col min="105" max="105" width="14.28515625" style="1" bestFit="1" customWidth="1"/>
    <col min="106" max="106" width="14.28515625" style="1" customWidth="1"/>
    <col min="107" max="107" width="10.7109375" style="1" bestFit="1" customWidth="1"/>
    <col min="108" max="108" width="11.7109375" style="1" bestFit="1" customWidth="1"/>
    <col min="109" max="109" width="16.28515625" style="1" bestFit="1" customWidth="1"/>
    <col min="110" max="110" width="13.28515625" style="1" bestFit="1" customWidth="1"/>
    <col min="111" max="111" width="14.28515625" style="1" bestFit="1" customWidth="1"/>
    <col min="112" max="16384" width="9.140625" style="1"/>
  </cols>
  <sheetData>
    <row r="1" spans="1:112" s="4" customFormat="1" ht="24.75" customHeight="1" x14ac:dyDescent="0.2">
      <c r="A1" s="144" t="s">
        <v>155</v>
      </c>
      <c r="B1" s="145"/>
      <c r="C1" s="145"/>
      <c r="D1" s="145"/>
      <c r="E1" s="145"/>
      <c r="F1" s="145"/>
      <c r="G1" s="145"/>
      <c r="H1" s="145"/>
      <c r="I1" s="145"/>
      <c r="J1" s="145"/>
      <c r="K1" s="145"/>
      <c r="L1" s="146"/>
      <c r="M1" s="59"/>
      <c r="N1" s="59"/>
      <c r="O1" s="59"/>
      <c r="P1" s="59"/>
      <c r="Q1" s="59"/>
      <c r="R1" s="59"/>
      <c r="S1" s="58"/>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12" s="3" customFormat="1" ht="13.5" customHeight="1" x14ac:dyDescent="0.2">
      <c r="F2" s="55"/>
      <c r="G2" s="27"/>
    </row>
    <row r="3" spans="1:112" s="3" customFormat="1" ht="13.5" customHeight="1" x14ac:dyDescent="0.2">
      <c r="A3" s="21" t="s">
        <v>156</v>
      </c>
      <c r="B3" s="56"/>
      <c r="F3" s="55"/>
      <c r="G3" s="27"/>
    </row>
    <row r="4" spans="1:112" s="3" customFormat="1" ht="13.5" customHeight="1" x14ac:dyDescent="0.2">
      <c r="A4" s="21" t="s">
        <v>157</v>
      </c>
      <c r="B4" s="56"/>
      <c r="F4" s="55"/>
      <c r="G4" s="57"/>
    </row>
    <row r="5" spans="1:112" s="3" customFormat="1" ht="13.5" customHeight="1" x14ac:dyDescent="0.2">
      <c r="A5" s="21" t="s">
        <v>158</v>
      </c>
      <c r="B5" s="56"/>
      <c r="F5" s="55"/>
      <c r="G5" s="27"/>
    </row>
    <row r="6" spans="1:112" s="3" customFormat="1" ht="13.5" customHeight="1" x14ac:dyDescent="0.2">
      <c r="A6" s="3" t="s">
        <v>159</v>
      </c>
      <c r="B6" s="54"/>
      <c r="F6" s="55"/>
      <c r="G6" s="27"/>
    </row>
    <row r="7" spans="1:112" s="3" customFormat="1" ht="13.5" customHeight="1" x14ac:dyDescent="0.2">
      <c r="A7" s="67" t="s">
        <v>160</v>
      </c>
      <c r="B7" t="s">
        <v>161</v>
      </c>
      <c r="F7" s="55"/>
      <c r="G7" s="27"/>
    </row>
    <row r="8" spans="1:112" s="3" customFormat="1" ht="13.5" customHeight="1" x14ac:dyDescent="0.2">
      <c r="A8" s="68" t="s">
        <v>162</v>
      </c>
      <c r="B8" s="69" t="s">
        <v>48</v>
      </c>
      <c r="C8" s="52"/>
      <c r="G8" s="31"/>
    </row>
    <row r="9" spans="1:112" s="3" customFormat="1" ht="13.5" customHeight="1" x14ac:dyDescent="0.2">
      <c r="A9" s="53"/>
      <c r="B9" s="52"/>
      <c r="C9" s="52"/>
      <c r="G9" s="31"/>
    </row>
    <row r="10" spans="1:112" s="3" customFormat="1" ht="13.5" customHeight="1" x14ac:dyDescent="0.2">
      <c r="A10" s="53"/>
      <c r="B10" s="52"/>
      <c r="C10" s="52"/>
      <c r="G10" s="31"/>
    </row>
    <row r="11" spans="1:112" s="3" customFormat="1" ht="13.5" customHeight="1" x14ac:dyDescent="0.2">
      <c r="A11" s="53"/>
      <c r="B11" s="52"/>
      <c r="C11" s="52"/>
      <c r="G11" s="31"/>
    </row>
    <row r="12" spans="1:112" s="3" customFormat="1" ht="13.5" customHeight="1" x14ac:dyDescent="0.2">
      <c r="A12" s="53"/>
      <c r="B12" s="52"/>
      <c r="C12" s="52"/>
      <c r="G12" s="31"/>
    </row>
    <row r="13" spans="1:112" s="3" customFormat="1" ht="13.5" customHeight="1" x14ac:dyDescent="0.2">
      <c r="A13" s="53"/>
      <c r="B13" s="52"/>
      <c r="C13" s="52"/>
      <c r="G13" s="31"/>
    </row>
    <row r="14" spans="1:112" s="3" customFormat="1" ht="13.5" customHeight="1" x14ac:dyDescent="0.2">
      <c r="A14" s="53"/>
      <c r="B14" s="52"/>
      <c r="C14" s="52"/>
      <c r="G14" s="31"/>
    </row>
    <row r="15" spans="1:112" ht="18.75" customHeight="1" x14ac:dyDescent="0.2">
      <c r="A15" s="147" t="s">
        <v>163</v>
      </c>
      <c r="B15" s="147"/>
      <c r="C15" s="147"/>
      <c r="D15" s="147"/>
      <c r="E15" s="147"/>
      <c r="F15" s="147"/>
      <c r="G15" s="147"/>
      <c r="H15" s="147"/>
      <c r="T15" s="17"/>
      <c r="U15" s="17"/>
      <c r="V15" s="17">
        <v>0</v>
      </c>
      <c r="W15" s="17">
        <v>0</v>
      </c>
      <c r="X15" s="17">
        <v>0</v>
      </c>
      <c r="Y15" s="17">
        <v>9.9999999999999997E+98</v>
      </c>
      <c r="Z15" s="17">
        <v>9.9999999999999997E+98</v>
      </c>
      <c r="AA15" s="17">
        <v>0</v>
      </c>
      <c r="AB15" s="17">
        <v>0</v>
      </c>
      <c r="AC15" s="17">
        <v>0</v>
      </c>
      <c r="AD15" s="17">
        <v>0</v>
      </c>
      <c r="AE15" s="17">
        <v>0</v>
      </c>
      <c r="AF15" s="17">
        <v>9.9999999999999997E+98</v>
      </c>
      <c r="AG15" s="17">
        <v>0</v>
      </c>
      <c r="AH15" s="17">
        <v>0</v>
      </c>
      <c r="AI15" s="17">
        <v>0</v>
      </c>
      <c r="AJ15" s="17">
        <v>0</v>
      </c>
      <c r="AK15" s="17">
        <v>0</v>
      </c>
      <c r="AL15" s="17">
        <v>9.9999999999999997E+98</v>
      </c>
      <c r="AM15" s="17">
        <v>0</v>
      </c>
      <c r="AN15" s="17">
        <v>0</v>
      </c>
      <c r="AO15" s="17">
        <v>0</v>
      </c>
      <c r="AP15" s="17">
        <v>0</v>
      </c>
      <c r="AQ15" s="17">
        <v>0</v>
      </c>
      <c r="AR15" s="17">
        <v>0</v>
      </c>
      <c r="AS15" s="17">
        <v>0</v>
      </c>
      <c r="AT15" s="17">
        <v>0</v>
      </c>
      <c r="AU15" s="17">
        <v>9.9999999999999997E+98</v>
      </c>
      <c r="AV15" s="17">
        <v>0</v>
      </c>
      <c r="AW15" s="17">
        <v>0</v>
      </c>
      <c r="AX15" s="17">
        <v>0</v>
      </c>
      <c r="AY15" s="17">
        <v>0</v>
      </c>
      <c r="AZ15" s="17">
        <v>0</v>
      </c>
      <c r="BA15" s="17">
        <v>0</v>
      </c>
      <c r="BB15" s="17">
        <v>0</v>
      </c>
      <c r="BC15" s="17">
        <v>0</v>
      </c>
      <c r="BD15" s="17">
        <v>9.9999999999999997E+98</v>
      </c>
      <c r="BE15" s="17">
        <v>0</v>
      </c>
      <c r="BF15" s="17">
        <v>0</v>
      </c>
      <c r="BG15" s="17">
        <v>0</v>
      </c>
      <c r="BH15" s="17">
        <v>0</v>
      </c>
      <c r="BI15" s="17">
        <v>0</v>
      </c>
      <c r="BJ15" s="17">
        <v>0</v>
      </c>
      <c r="BK15" s="17">
        <v>0</v>
      </c>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row>
    <row r="16" spans="1:112" s="3" customFormat="1" ht="15.75" customHeight="1" x14ac:dyDescent="0.2">
      <c r="A16" s="148" t="s">
        <v>164</v>
      </c>
      <c r="B16" s="148" t="s">
        <v>165</v>
      </c>
      <c r="C16" s="148" t="s">
        <v>166</v>
      </c>
      <c r="D16" s="148" t="s">
        <v>167</v>
      </c>
      <c r="E16" s="151" t="s">
        <v>168</v>
      </c>
      <c r="F16" s="151" t="s">
        <v>169</v>
      </c>
      <c r="G16" s="151" t="s">
        <v>170</v>
      </c>
      <c r="H16" s="153" t="s">
        <v>171</v>
      </c>
      <c r="I16" s="50"/>
      <c r="J16" s="49"/>
      <c r="K16" s="49"/>
      <c r="L16" s="49"/>
      <c r="M16" s="49"/>
      <c r="N16" s="49"/>
      <c r="O16" s="49"/>
      <c r="P16" s="49"/>
      <c r="Q16" s="49"/>
      <c r="R16" s="49"/>
      <c r="S16" s="49"/>
      <c r="T16" s="17"/>
      <c r="U16" s="17"/>
      <c r="V16" s="138" t="s">
        <v>172</v>
      </c>
      <c r="W16" s="139"/>
      <c r="X16" s="139"/>
      <c r="Y16" s="155"/>
      <c r="Z16" s="138" t="s">
        <v>173</v>
      </c>
      <c r="AA16" s="139"/>
      <c r="AB16" s="139"/>
      <c r="AC16" s="139"/>
      <c r="AD16" s="139"/>
      <c r="AE16" s="155"/>
      <c r="AF16" s="138" t="s">
        <v>174</v>
      </c>
      <c r="AG16" s="139"/>
      <c r="AH16" s="139"/>
      <c r="AI16" s="139"/>
      <c r="AJ16" s="139"/>
      <c r="AK16" s="155"/>
      <c r="AL16" s="138" t="s">
        <v>175</v>
      </c>
      <c r="AM16" s="139"/>
      <c r="AN16" s="139"/>
      <c r="AO16" s="139"/>
      <c r="AP16" s="139"/>
      <c r="AQ16" s="139"/>
      <c r="AR16" s="139"/>
      <c r="AS16" s="139"/>
      <c r="AT16" s="155"/>
      <c r="AU16" s="138" t="s">
        <v>175</v>
      </c>
      <c r="AV16" s="139"/>
      <c r="AW16" s="139"/>
      <c r="AX16" s="139"/>
      <c r="AY16" s="139"/>
      <c r="AZ16" s="139"/>
      <c r="BA16" s="139"/>
      <c r="BB16" s="139"/>
      <c r="BC16" s="155"/>
      <c r="BD16" s="138" t="s">
        <v>175</v>
      </c>
      <c r="BE16" s="139"/>
      <c r="BF16" s="139"/>
      <c r="BG16" s="139"/>
      <c r="BH16" s="139"/>
      <c r="BI16" s="139"/>
      <c r="BJ16" s="139"/>
      <c r="BK16" s="155"/>
      <c r="BL16" s="138" t="s">
        <v>176</v>
      </c>
      <c r="BM16" s="139"/>
      <c r="BN16" s="139"/>
      <c r="BO16" s="138" t="s">
        <v>176</v>
      </c>
      <c r="BP16" s="139"/>
      <c r="BQ16" s="139"/>
      <c r="BR16" s="138" t="s">
        <v>176</v>
      </c>
      <c r="BS16" s="139"/>
      <c r="BT16" s="139"/>
      <c r="BU16" s="138" t="s">
        <v>176</v>
      </c>
      <c r="BV16" s="139"/>
      <c r="BW16" s="139"/>
      <c r="BX16" s="138" t="s">
        <v>176</v>
      </c>
      <c r="BY16" s="139"/>
      <c r="BZ16" s="139"/>
      <c r="CA16" s="138" t="s">
        <v>176</v>
      </c>
      <c r="CB16" s="139"/>
      <c r="CC16" s="139"/>
      <c r="CD16" s="138" t="s">
        <v>176</v>
      </c>
      <c r="CE16" s="139"/>
      <c r="CF16" s="139"/>
      <c r="CG16" s="138" t="s">
        <v>176</v>
      </c>
      <c r="CH16" s="139"/>
      <c r="CI16" s="139"/>
      <c r="CJ16" s="138" t="s">
        <v>176</v>
      </c>
      <c r="CK16" s="139"/>
      <c r="CL16" s="155"/>
      <c r="CM16" s="138" t="s">
        <v>176</v>
      </c>
      <c r="CN16" s="139"/>
      <c r="CO16" s="139"/>
      <c r="CP16" s="138" t="s">
        <v>176</v>
      </c>
      <c r="CQ16" s="139"/>
      <c r="CR16" s="139"/>
      <c r="CS16" s="138" t="s">
        <v>176</v>
      </c>
      <c r="CT16" s="139"/>
      <c r="CU16" s="155"/>
      <c r="CV16" s="159" t="s">
        <v>286</v>
      </c>
      <c r="CW16" s="160"/>
      <c r="CX16" s="160"/>
      <c r="CY16" s="160"/>
      <c r="CZ16" s="160"/>
      <c r="DA16" s="160"/>
      <c r="DB16" s="159" t="s">
        <v>287</v>
      </c>
      <c r="DC16" s="160"/>
      <c r="DD16" s="160"/>
      <c r="DE16" s="160"/>
      <c r="DF16" s="160"/>
      <c r="DG16" s="160"/>
      <c r="DH16" s="17"/>
    </row>
    <row r="17" spans="1:112" s="3" customFormat="1" ht="13.5" customHeight="1" x14ac:dyDescent="0.2">
      <c r="A17" s="149"/>
      <c r="B17" s="149"/>
      <c r="C17" s="149"/>
      <c r="D17" s="149"/>
      <c r="E17" s="152"/>
      <c r="F17" s="152"/>
      <c r="G17" s="152"/>
      <c r="H17" s="154"/>
      <c r="I17" s="50"/>
      <c r="J17" s="49"/>
      <c r="K17" s="49"/>
      <c r="L17" s="49"/>
      <c r="M17" s="49"/>
      <c r="N17" s="49"/>
      <c r="O17" s="49"/>
      <c r="P17" s="49"/>
      <c r="Q17" s="49"/>
      <c r="R17" s="49"/>
      <c r="S17" s="49"/>
      <c r="T17" s="17"/>
      <c r="U17" s="17"/>
      <c r="V17" s="156"/>
      <c r="W17" s="157"/>
      <c r="X17" s="157"/>
      <c r="Y17" s="158"/>
      <c r="Z17" s="156"/>
      <c r="AA17" s="157"/>
      <c r="AB17" s="157"/>
      <c r="AC17" s="157"/>
      <c r="AD17" s="157"/>
      <c r="AE17" s="158"/>
      <c r="AF17" s="156"/>
      <c r="AG17" s="157"/>
      <c r="AH17" s="157"/>
      <c r="AI17" s="157"/>
      <c r="AJ17" s="157"/>
      <c r="AK17" s="158"/>
      <c r="AL17" s="156" t="s">
        <v>289</v>
      </c>
      <c r="AM17" s="157"/>
      <c r="AN17" s="157"/>
      <c r="AO17" s="157"/>
      <c r="AP17" s="157"/>
      <c r="AQ17" s="157"/>
      <c r="AR17" s="157"/>
      <c r="AS17" s="157"/>
      <c r="AT17" s="158"/>
      <c r="AU17" s="156" t="s">
        <v>177</v>
      </c>
      <c r="AV17" s="157"/>
      <c r="AW17" s="157"/>
      <c r="AX17" s="157"/>
      <c r="AY17" s="157"/>
      <c r="AZ17" s="157"/>
      <c r="BA17" s="157"/>
      <c r="BB17" s="157"/>
      <c r="BC17" s="158"/>
      <c r="BD17" s="156" t="s">
        <v>178</v>
      </c>
      <c r="BE17" s="157"/>
      <c r="BF17" s="157"/>
      <c r="BG17" s="157"/>
      <c r="BH17" s="157"/>
      <c r="BI17" s="157"/>
      <c r="BJ17" s="157"/>
      <c r="BK17" s="158"/>
      <c r="BL17" s="156" t="s">
        <v>290</v>
      </c>
      <c r="BM17" s="157"/>
      <c r="BN17" s="157"/>
      <c r="BO17" s="156" t="s">
        <v>291</v>
      </c>
      <c r="BP17" s="157"/>
      <c r="BQ17" s="157"/>
      <c r="BR17" s="156" t="s">
        <v>292</v>
      </c>
      <c r="BS17" s="157"/>
      <c r="BT17" s="157"/>
      <c r="BU17" s="156" t="s">
        <v>293</v>
      </c>
      <c r="BV17" s="157"/>
      <c r="BW17" s="157"/>
      <c r="BX17" s="156" t="s">
        <v>295</v>
      </c>
      <c r="BY17" s="157"/>
      <c r="BZ17" s="157"/>
      <c r="CA17" s="156" t="s">
        <v>296</v>
      </c>
      <c r="CB17" s="157"/>
      <c r="CC17" s="157"/>
      <c r="CD17" s="156" t="s">
        <v>294</v>
      </c>
      <c r="CE17" s="157"/>
      <c r="CF17" s="157"/>
      <c r="CG17" s="156" t="s">
        <v>297</v>
      </c>
      <c r="CH17" s="157"/>
      <c r="CI17" s="157"/>
      <c r="CJ17" s="156" t="s">
        <v>298</v>
      </c>
      <c r="CK17" s="157"/>
      <c r="CL17" s="158"/>
      <c r="CM17" s="156" t="s">
        <v>299</v>
      </c>
      <c r="CN17" s="157"/>
      <c r="CO17" s="157"/>
      <c r="CP17" s="156" t="s">
        <v>300</v>
      </c>
      <c r="CQ17" s="157"/>
      <c r="CR17" s="157"/>
      <c r="CS17" s="156" t="s">
        <v>301</v>
      </c>
      <c r="CT17" s="157"/>
      <c r="CU17" s="158"/>
      <c r="CV17" s="119" t="s">
        <v>282</v>
      </c>
      <c r="CW17" s="119" t="s">
        <v>283</v>
      </c>
      <c r="CX17" s="119" t="s">
        <v>284</v>
      </c>
      <c r="CY17" s="119" t="s">
        <v>285</v>
      </c>
      <c r="CZ17" s="119" t="s">
        <v>179</v>
      </c>
      <c r="DA17" s="119" t="s">
        <v>180</v>
      </c>
      <c r="DB17" s="119" t="s">
        <v>282</v>
      </c>
      <c r="DC17" s="119" t="s">
        <v>283</v>
      </c>
      <c r="DD17" s="119" t="s">
        <v>284</v>
      </c>
      <c r="DE17" s="119" t="s">
        <v>285</v>
      </c>
      <c r="DF17" s="119" t="s">
        <v>179</v>
      </c>
      <c r="DG17" s="119" t="s">
        <v>180</v>
      </c>
      <c r="DH17" s="17"/>
    </row>
    <row r="18" spans="1:112" s="3" customFormat="1" ht="13.5" customHeight="1" x14ac:dyDescent="0.2">
      <c r="A18" s="150"/>
      <c r="B18" s="150"/>
      <c r="C18" s="150"/>
      <c r="D18" s="150"/>
      <c r="E18" s="51" t="s">
        <v>181</v>
      </c>
      <c r="F18" s="51" t="s">
        <v>182</v>
      </c>
      <c r="G18" s="51" t="s">
        <v>183</v>
      </c>
      <c r="H18" s="47" t="s">
        <v>184</v>
      </c>
      <c r="I18" s="50"/>
      <c r="J18" s="49"/>
      <c r="K18" s="49"/>
      <c r="L18" s="49"/>
      <c r="M18" s="49"/>
      <c r="N18" s="49"/>
      <c r="O18" s="49"/>
      <c r="P18" s="49"/>
      <c r="Q18" s="49"/>
      <c r="R18" s="49"/>
      <c r="S18" s="49"/>
      <c r="T18" s="17" t="s">
        <v>185</v>
      </c>
      <c r="U18" s="17" t="s">
        <v>186</v>
      </c>
      <c r="V18" s="17" t="s">
        <v>170</v>
      </c>
      <c r="W18" s="17" t="s">
        <v>187</v>
      </c>
      <c r="X18" s="17" t="s">
        <v>188</v>
      </c>
      <c r="Y18" s="17" t="s">
        <v>189</v>
      </c>
      <c r="Z18" s="47" t="s">
        <v>190</v>
      </c>
      <c r="AA18" s="47" t="s">
        <v>191</v>
      </c>
      <c r="AB18" s="47" t="s">
        <v>192</v>
      </c>
      <c r="AC18" s="47" t="s">
        <v>193</v>
      </c>
      <c r="AD18" s="47" t="s">
        <v>194</v>
      </c>
      <c r="AE18" s="47" t="s">
        <v>195</v>
      </c>
      <c r="AF18" s="47" t="s">
        <v>196</v>
      </c>
      <c r="AG18" s="47" t="s">
        <v>191</v>
      </c>
      <c r="AH18" s="47" t="s">
        <v>192</v>
      </c>
      <c r="AI18" s="47" t="s">
        <v>193</v>
      </c>
      <c r="AJ18" s="47" t="s">
        <v>194</v>
      </c>
      <c r="AK18" s="47" t="s">
        <v>195</v>
      </c>
      <c r="AL18" s="48" t="s">
        <v>263</v>
      </c>
      <c r="AM18" s="47" t="s">
        <v>192</v>
      </c>
      <c r="AN18" s="47" t="s">
        <v>193</v>
      </c>
      <c r="AO18" s="47" t="s">
        <v>191</v>
      </c>
      <c r="AP18" s="47" t="s">
        <v>194</v>
      </c>
      <c r="AQ18" s="13" t="s">
        <v>197</v>
      </c>
      <c r="AR18" s="13" t="s">
        <v>198</v>
      </c>
      <c r="AS18" s="13" t="s">
        <v>199</v>
      </c>
      <c r="AT18" s="47" t="s">
        <v>195</v>
      </c>
      <c r="AU18" s="48" t="s">
        <v>190</v>
      </c>
      <c r="AV18" s="47" t="s">
        <v>192</v>
      </c>
      <c r="AW18" s="47" t="s">
        <v>193</v>
      </c>
      <c r="AX18" s="47" t="s">
        <v>191</v>
      </c>
      <c r="AY18" s="47" t="s">
        <v>194</v>
      </c>
      <c r="AZ18" s="13" t="s">
        <v>197</v>
      </c>
      <c r="BA18" s="13" t="s">
        <v>198</v>
      </c>
      <c r="BB18" s="13" t="s">
        <v>199</v>
      </c>
      <c r="BC18" s="47" t="s">
        <v>195</v>
      </c>
      <c r="BD18" s="47" t="s">
        <v>196</v>
      </c>
      <c r="BE18" s="47" t="s">
        <v>192</v>
      </c>
      <c r="BF18" s="47" t="s">
        <v>193</v>
      </c>
      <c r="BG18" s="47" t="s">
        <v>191</v>
      </c>
      <c r="BH18" s="47" t="s">
        <v>194</v>
      </c>
      <c r="BI18" s="13" t="s">
        <v>197</v>
      </c>
      <c r="BJ18" s="13" t="s">
        <v>198</v>
      </c>
      <c r="BK18" s="13" t="s">
        <v>199</v>
      </c>
      <c r="BL18" s="47" t="s">
        <v>200</v>
      </c>
      <c r="BM18" s="47" t="s">
        <v>201</v>
      </c>
      <c r="BN18" s="47" t="s">
        <v>202</v>
      </c>
      <c r="BO18" s="47" t="s">
        <v>200</v>
      </c>
      <c r="BP18" s="47" t="s">
        <v>201</v>
      </c>
      <c r="BQ18" s="47" t="s">
        <v>202</v>
      </c>
      <c r="BR18" s="47" t="s">
        <v>200</v>
      </c>
      <c r="BS18" s="47" t="s">
        <v>201</v>
      </c>
      <c r="BT18" s="47" t="s">
        <v>202</v>
      </c>
      <c r="BU18" s="47" t="s">
        <v>200</v>
      </c>
      <c r="BV18" s="47" t="s">
        <v>201</v>
      </c>
      <c r="BW18" s="47" t="s">
        <v>202</v>
      </c>
      <c r="BX18" s="47" t="s">
        <v>200</v>
      </c>
      <c r="BY18" s="47" t="s">
        <v>201</v>
      </c>
      <c r="BZ18" s="47" t="s">
        <v>202</v>
      </c>
      <c r="CA18" s="47" t="s">
        <v>200</v>
      </c>
      <c r="CB18" s="47" t="s">
        <v>201</v>
      </c>
      <c r="CC18" s="47" t="s">
        <v>202</v>
      </c>
      <c r="CD18" s="47" t="s">
        <v>200</v>
      </c>
      <c r="CE18" s="47" t="s">
        <v>201</v>
      </c>
      <c r="CF18" s="47" t="s">
        <v>202</v>
      </c>
      <c r="CG18" s="47" t="s">
        <v>200</v>
      </c>
      <c r="CH18" s="47" t="s">
        <v>201</v>
      </c>
      <c r="CI18" s="47" t="s">
        <v>202</v>
      </c>
      <c r="CJ18" s="13" t="s">
        <v>200</v>
      </c>
      <c r="CK18" s="13" t="s">
        <v>201</v>
      </c>
      <c r="CL18" s="13" t="s">
        <v>202</v>
      </c>
      <c r="CM18" s="47" t="s">
        <v>200</v>
      </c>
      <c r="CN18" s="47" t="s">
        <v>201</v>
      </c>
      <c r="CO18" s="47" t="s">
        <v>202</v>
      </c>
      <c r="CP18" s="47" t="s">
        <v>200</v>
      </c>
      <c r="CQ18" s="47" t="s">
        <v>201</v>
      </c>
      <c r="CR18" s="47" t="s">
        <v>202</v>
      </c>
      <c r="CS18" s="13" t="s">
        <v>200</v>
      </c>
      <c r="CT18" s="13" t="s">
        <v>201</v>
      </c>
      <c r="CU18" s="13" t="s">
        <v>202</v>
      </c>
      <c r="CV18" s="161" t="s">
        <v>203</v>
      </c>
      <c r="CW18" s="162"/>
      <c r="CX18" s="162"/>
      <c r="CY18" s="162"/>
      <c r="CZ18" s="162"/>
      <c r="DA18" s="162"/>
      <c r="DB18" s="162"/>
      <c r="DC18" s="162"/>
      <c r="DD18" s="162"/>
      <c r="DE18" s="162"/>
      <c r="DF18" s="162"/>
      <c r="DG18" s="163"/>
      <c r="DH18" s="13" t="s">
        <v>204</v>
      </c>
    </row>
    <row r="19" spans="1:112" s="3" customFormat="1" ht="13.5" customHeight="1" x14ac:dyDescent="0.25">
      <c r="A19" s="78">
        <f>INDEX('Cal Data Formatted'!B4:GU4, MATCH('ISTD Template'!$B$7,'Cal Data Formatted'!$B$3:$GU$3, 0))</f>
        <v>10181</v>
      </c>
      <c r="B19" s="46">
        <f>INDEX('Cal Data Formatted'!B4:GU4, MATCH('ISTD Template'!$B$8,'Cal Data Formatted'!$B$3:$GU$3, 0))</f>
        <v>1130130</v>
      </c>
      <c r="C19" s="46">
        <f>INDEX('Cal Data Formatted'!B52:GU52, MATCH('ISTD Template'!$B$7,'Cal Data Formatted'!$B$3:$GU$3, 0))</f>
        <v>0.5</v>
      </c>
      <c r="D19" s="70">
        <f>INDEX('Cal Data Formatted'!B52:GU52, MATCH('ISTD Template'!$B$8,'Cal Data Formatted'!$B$3:$GU$3, 0))</f>
        <v>40</v>
      </c>
      <c r="E19" s="45">
        <f t="shared" ref="E19:E28" si="0">A19/B19</f>
        <v>9.0086981143762228E-3</v>
      </c>
      <c r="F19" s="45">
        <f t="shared" ref="F19:F28" si="1">C19/D19</f>
        <v>1.2500000000000001E-2</v>
      </c>
      <c r="G19" s="45">
        <f t="shared" ref="G19:G28" si="2">F19^2</f>
        <v>1.5625000000000003E-4</v>
      </c>
      <c r="H19" s="7">
        <f t="shared" ref="H19:H28" si="3">(A19*D19)/(B19*C19)</f>
        <v>0.72069584915009777</v>
      </c>
      <c r="I19" s="44"/>
      <c r="J19" s="31"/>
      <c r="K19" s="31"/>
      <c r="L19" s="31"/>
      <c r="M19" s="31"/>
      <c r="N19" s="31"/>
      <c r="O19" s="31"/>
      <c r="P19" s="31"/>
      <c r="Q19" s="31"/>
      <c r="R19" s="31"/>
      <c r="S19" s="31"/>
      <c r="T19" s="79">
        <v>1</v>
      </c>
      <c r="U19" s="81">
        <v>1</v>
      </c>
      <c r="V19" s="74">
        <f t="shared" ref="V19:V28" si="4">POWER(F19,2)</f>
        <v>1.5625000000000003E-4</v>
      </c>
      <c r="W19" s="74">
        <f t="shared" ref="W19:W28" si="5">E19^2</f>
        <v>8.1156641715965705E-5</v>
      </c>
      <c r="X19" s="74">
        <f t="shared" ref="X19:X28" si="6">E19*F19</f>
        <v>1.1260872642970278E-4</v>
      </c>
      <c r="Y19" s="81">
        <v>1</v>
      </c>
      <c r="Z19" s="82">
        <f t="shared" ref="Z19:Z28" si="7">1/F19</f>
        <v>80</v>
      </c>
      <c r="AA19" s="83">
        <f t="shared" ref="AA19:AA28" si="8">Z19*F19*E19</f>
        <v>9.0086981143762228E-3</v>
      </c>
      <c r="AB19" s="84">
        <f t="shared" ref="AB19:AB28" si="9">Z19*F19</f>
        <v>1</v>
      </c>
      <c r="AC19" s="83">
        <f t="shared" ref="AC19:AC28" si="10">Z19*E19</f>
        <v>0.72069584915009788</v>
      </c>
      <c r="AD19" s="85">
        <f>Z19*V19</f>
        <v>1.2500000000000002E-2</v>
      </c>
      <c r="AE19" s="85">
        <f>Z19*W19</f>
        <v>6.4925313372772566E-3</v>
      </c>
      <c r="AF19" s="81">
        <f>1/V19</f>
        <v>6399.9999999999991</v>
      </c>
      <c r="AG19" s="83">
        <f t="shared" ref="AG19:AG28" si="11">AF19*F19*E19</f>
        <v>0.72069584915009788</v>
      </c>
      <c r="AH19" s="84">
        <f t="shared" ref="AH19:AH28" si="12">AF19*F19</f>
        <v>80</v>
      </c>
      <c r="AI19" s="83">
        <f t="shared" ref="AI19:AI28" si="13">AF19*E19</f>
        <v>57.655667932007816</v>
      </c>
      <c r="AJ19" s="85">
        <f>AF19*V19</f>
        <v>1</v>
      </c>
      <c r="AK19" s="85">
        <f>AF19*W19</f>
        <v>0.51940250698218049</v>
      </c>
      <c r="AL19" s="85">
        <v>1</v>
      </c>
      <c r="AM19" s="85">
        <f>F19</f>
        <v>1.2500000000000001E-2</v>
      </c>
      <c r="AN19" s="85">
        <f t="shared" ref="AN19:AN28" si="14">E19</f>
        <v>9.0086981143762228E-3</v>
      </c>
      <c r="AO19" s="85">
        <f>F19*E19</f>
        <v>1.1260872642970278E-4</v>
      </c>
      <c r="AP19" s="85">
        <f>F19^2</f>
        <v>1.5625000000000003E-4</v>
      </c>
      <c r="AQ19" s="85">
        <f>F19^3</f>
        <v>1.9531250000000005E-6</v>
      </c>
      <c r="AR19" s="85">
        <f>F19^4</f>
        <v>2.4414062500000011E-8</v>
      </c>
      <c r="AS19" s="85">
        <f>F19^2*E19</f>
        <v>1.407609080371285E-6</v>
      </c>
      <c r="AT19" s="85">
        <f>E19^2</f>
        <v>8.1156641715965705E-5</v>
      </c>
      <c r="AU19" s="86">
        <f t="shared" ref="AU19:AU28" si="15">1/F19</f>
        <v>80</v>
      </c>
      <c r="AV19" s="83">
        <f t="shared" ref="AV19:AV28" si="16">AU19*F19</f>
        <v>1</v>
      </c>
      <c r="AW19" s="84">
        <f t="shared" ref="AW19:AW28" si="17">AU19*E19</f>
        <v>0.72069584915009788</v>
      </c>
      <c r="AX19" s="83">
        <f t="shared" ref="AX19:AX28" si="18">AU19*F19*E19</f>
        <v>9.0086981143762228E-3</v>
      </c>
      <c r="AY19" s="83">
        <f t="shared" ref="AY19:AY28" si="19">AU19*F19^2</f>
        <v>1.2500000000000002E-2</v>
      </c>
      <c r="AZ19" s="83">
        <f t="shared" ref="AZ19:AZ28" si="20">AU19*F19^3</f>
        <v>1.5625000000000003E-4</v>
      </c>
      <c r="BA19" s="83">
        <f t="shared" ref="BA19:BA28" si="21">AU19*F19^4</f>
        <v>1.9531250000000009E-6</v>
      </c>
      <c r="BB19" s="83">
        <f t="shared" ref="BB19:BB28" si="22">AU19*F19^2*E19</f>
        <v>1.1260872642970281E-4</v>
      </c>
      <c r="BC19" s="83">
        <f t="shared" ref="BC19:BC28" si="23">AU19*E19^2</f>
        <v>6.4925313372772566E-3</v>
      </c>
      <c r="BD19" s="86">
        <f t="shared" ref="BD19:BD28" si="24">1/G19</f>
        <v>6399.9999999999991</v>
      </c>
      <c r="BE19" s="83">
        <f t="shared" ref="BE19:BE28" si="25">BD19*F19</f>
        <v>80</v>
      </c>
      <c r="BF19" s="84">
        <f t="shared" ref="BF19:BF28" si="26">BD19*E19</f>
        <v>57.655667932007816</v>
      </c>
      <c r="BG19" s="83">
        <f t="shared" ref="BG19:BG28" si="27">BD19*F19*E19</f>
        <v>0.72069584915009788</v>
      </c>
      <c r="BH19" s="83">
        <f t="shared" ref="BH19:BH28" si="28">BD19*F19^2</f>
        <v>1</v>
      </c>
      <c r="BI19" s="83">
        <f t="shared" ref="BI19:BI28" si="29">BD19*F19^3</f>
        <v>1.2500000000000001E-2</v>
      </c>
      <c r="BJ19" s="83">
        <f t="shared" ref="BJ19:BJ28" si="30">BD19*F19^4</f>
        <v>1.5625000000000006E-4</v>
      </c>
      <c r="BK19" s="83">
        <f t="shared" ref="BK19:BK28" si="31">BD19*F19^2*E19</f>
        <v>9.0086981143762228E-3</v>
      </c>
      <c r="BL19" s="83">
        <f t="shared" ref="BL19:BL24" si="32">G52</f>
        <v>1.3990022543863343</v>
      </c>
      <c r="BM19" s="83">
        <f t="shared" ref="BM19:BM28" si="33">(BL19-C19)/C19</f>
        <v>1.7980045087726686</v>
      </c>
      <c r="BN19" s="83">
        <f t="shared" ref="BN19:BN24" si="34">BM19^2/($U$31-2)</f>
        <v>0.40410252669585567</v>
      </c>
      <c r="BO19" s="83">
        <f t="shared" ref="BO19:BO24" si="35">H52</f>
        <v>0.58320188310028243</v>
      </c>
      <c r="BP19" s="83">
        <f t="shared" ref="BP19:BP28" si="36">(BO19-C19)/C19</f>
        <v>0.16640376620056485</v>
      </c>
      <c r="BQ19" s="83">
        <f t="shared" ref="BQ19:BQ24" si="37">BP19^2/($U$31-2)</f>
        <v>3.461276675716531E-3</v>
      </c>
      <c r="BR19" s="83">
        <f t="shared" ref="BR19:BR24" si="38">I52</f>
        <v>0.52394947106971879</v>
      </c>
      <c r="BS19" s="83">
        <f t="shared" ref="BS19:BS28" si="39">(BR19-C19)/C19</f>
        <v>4.7898942139437573E-2</v>
      </c>
      <c r="BT19" s="83">
        <f t="shared" ref="BT19:BT24" si="40">BS19^2/($U$31-2)</f>
        <v>2.8678858225964854E-4</v>
      </c>
      <c r="BU19" s="83">
        <f t="shared" ref="BU19:BU24" si="41">M52</f>
        <v>0.55995248337497949</v>
      </c>
      <c r="BV19" s="83">
        <f>(BU19-C19)/C19</f>
        <v>0.11990496674995899</v>
      </c>
      <c r="BW19" s="83">
        <f t="shared" ref="BW19:BW24" si="42">BV19^2/($U$31-2)</f>
        <v>1.7971501314135963E-3</v>
      </c>
      <c r="BX19" s="83">
        <f t="shared" ref="BX19:BX24" si="43">N52</f>
        <v>0.56157776388501102</v>
      </c>
      <c r="BY19" s="83">
        <f>(BX19-C19)/C19</f>
        <v>0.12315552777002203</v>
      </c>
      <c r="BZ19" s="83">
        <f t="shared" ref="BZ19:BZ24" si="44">BY19^2/($U$31-2)</f>
        <v>1.8959105025390835E-3</v>
      </c>
      <c r="CA19" s="83">
        <f t="shared" ref="CA19:CA24" si="45">O52</f>
        <v>0.56540623525533951</v>
      </c>
      <c r="CB19" s="83">
        <f>(CA19-C19)/C19</f>
        <v>0.13081247051067901</v>
      </c>
      <c r="CC19" s="83">
        <f t="shared" ref="CC19:CC24" si="46">CB19^2/($U$31-2)</f>
        <v>2.1389878051384084E-3</v>
      </c>
      <c r="CD19" s="83">
        <f t="shared" ref="CD19:CD24" si="47">J52</f>
        <v>0.56393239012757845</v>
      </c>
      <c r="CE19" s="83">
        <f t="shared" ref="CE19:CE28" si="48">(CD19-C19)/C19</f>
        <v>0.12786478025515691</v>
      </c>
      <c r="CF19" s="83">
        <f t="shared" ref="CF19:CF24" si="49">CE19^2/($U$31-3)</f>
        <v>2.3356288613856522E-3</v>
      </c>
      <c r="CG19" s="83">
        <f t="shared" ref="CG19:CG24" si="50">K52</f>
        <v>0.56249789740402201</v>
      </c>
      <c r="CH19" s="83">
        <f t="shared" ref="CH19:CH28" si="51">(CG19-C19)/C19</f>
        <v>0.12499579480804401</v>
      </c>
      <c r="CI19" s="83">
        <f t="shared" ref="CI19:CI24" si="52">CH19^2/($U$31-3)</f>
        <v>2.2319926742420918E-3</v>
      </c>
      <c r="CJ19" s="83">
        <f t="shared" ref="CJ19:CJ24" si="53">L52</f>
        <v>0.52081785662379743</v>
      </c>
      <c r="CK19" s="83">
        <f t="shared" ref="CK19:CK28" si="54">(CJ19-C19)/C19</f>
        <v>4.1635713247594852E-2</v>
      </c>
      <c r="CL19" s="83">
        <f t="shared" ref="CL19:CL24" si="55">CK19^2/($U$31-3)</f>
        <v>2.4764751680513507E-4</v>
      </c>
      <c r="CM19" s="83">
        <f t="shared" ref="CM19:CM24" si="56">P52</f>
        <v>0.57157005973504582</v>
      </c>
      <c r="CN19" s="83">
        <f>(CM19-C19)/C19</f>
        <v>0.14314011947009164</v>
      </c>
      <c r="CO19" s="83">
        <f t="shared" ref="CO19:CO24" si="57">CN19^2/($U$31-3)</f>
        <v>2.9270134002731584E-3</v>
      </c>
      <c r="CP19" s="83">
        <f t="shared" ref="CP19:CP24" si="58">Q52</f>
        <v>0.57149114651915323</v>
      </c>
      <c r="CQ19" s="83">
        <f>(CP19-C19)/C19</f>
        <v>0.14298229303830645</v>
      </c>
      <c r="CR19" s="83">
        <f t="shared" ref="CR19:CR24" si="59">CQ19^2/($U$31-3)</f>
        <v>2.9205623032131623E-3</v>
      </c>
      <c r="CS19" s="83">
        <f t="shared" ref="CS19:CS24" si="60">R52</f>
        <v>0.56863056002485324</v>
      </c>
      <c r="CT19" s="83">
        <f>(CS19-C19)/C19</f>
        <v>0.13726112004970648</v>
      </c>
      <c r="CU19" s="83">
        <f t="shared" ref="CU19:CU24" si="61">CT19^2/($U$31-3)</f>
        <v>2.6915164396142761E-3</v>
      </c>
      <c r="CV19" s="83">
        <f t="shared" ref="CV19:CV24" si="62">(E19-E$36*F19-E$37)^2</f>
        <v>2.1020310818417145E-4</v>
      </c>
      <c r="CW19" s="83">
        <f t="shared" ref="CW19:CW24" si="63">(E19-F$36*F19-F$37)^2</f>
        <v>1.7819248754864226E-6</v>
      </c>
      <c r="CX19" s="83">
        <f t="shared" ref="CX19:CX24" si="64">(E19-G$36*F19-G$37)^2</f>
        <v>1.410359447586809E-7</v>
      </c>
      <c r="CY19" s="83">
        <f t="shared" ref="CY19:CY24" si="65">(E19-E$43*G19-E$44*F19-E$45)^2</f>
        <v>1.0152895354599822E-6</v>
      </c>
      <c r="CZ19" s="83">
        <f t="shared" ref="CZ19:CZ24" si="66">(E19-F$43*G19-F$44*F19-F$45)^2</f>
        <v>9.7016335338025319E-7</v>
      </c>
      <c r="DA19" s="83">
        <f t="shared" ref="DA19:DA24" si="67">(E19-G$43*G19-G$44*F19-G$45)^2</f>
        <v>1.0036310692422645E-7</v>
      </c>
      <c r="DB19" s="83">
        <f t="shared" ref="DB19:DB24" si="68">(E19-H$36*F19-H$37)^2</f>
        <v>9.3032795701335252E-7</v>
      </c>
      <c r="DC19" s="83">
        <f t="shared" ref="DC19:DC24" si="69">(E19-I$36*F19-I$37)^2</f>
        <v>9.7578039704574082E-7</v>
      </c>
      <c r="DD19" s="83">
        <f t="shared" ref="DD19:DD24" si="70">(E19-J$36*F19-J$37)^2</f>
        <v>1.086028405759522E-6</v>
      </c>
      <c r="DE19" s="83">
        <f t="shared" ref="DE19:DE24" si="71">(E19-H$43*G19-H$44*F19-H$45)^2</f>
        <v>1.2725359377343864E-6</v>
      </c>
      <c r="DF19" s="83">
        <f t="shared" ref="DF19:DF24" si="72">(E19-I$43*G19-I$44*F19-I$45)^2</f>
        <v>1.2700815265050964E-6</v>
      </c>
      <c r="DG19" s="83">
        <f t="shared" ref="DG19:DG24" si="73">(E19-J$43*G19-J$44*F19-J$45)^2</f>
        <v>1.1822638952313991E-6</v>
      </c>
      <c r="DH19" s="83">
        <f t="shared" ref="DH19:DH24" si="74">(E19-AVERAGE(E$19:E$28))^2</f>
        <v>6.4313832653691003</v>
      </c>
    </row>
    <row r="20" spans="1:112" s="3" customFormat="1" ht="13.5" customHeight="1" x14ac:dyDescent="0.25">
      <c r="A20" s="78">
        <f>INDEX('Cal Data Formatted'!B5:GU5, MATCH('ISTD Template'!$B$7,'Cal Data Formatted'!$B$3:$GU$3, 0))</f>
        <v>19153</v>
      </c>
      <c r="B20" s="46">
        <f>INDEX('Cal Data Formatted'!B5:GU5, MATCH('ISTD Template'!$B$8,'Cal Data Formatted'!$B$3:$GU$3, 0))</f>
        <v>1268481</v>
      </c>
      <c r="C20" s="46">
        <f>INDEX('Cal Data Formatted'!B53:GU53, MATCH('ISTD Template'!$B$7,'Cal Data Formatted'!$B$3:$GU$3, 0))</f>
        <v>1</v>
      </c>
      <c r="D20" s="70">
        <f>INDEX('Cal Data Formatted'!B53:GU53, MATCH('ISTD Template'!$B$8,'Cal Data Formatted'!$B$3:$GU$3, 0))</f>
        <v>40</v>
      </c>
      <c r="E20" s="45">
        <f t="shared" si="0"/>
        <v>1.5099161910978565E-2</v>
      </c>
      <c r="F20" s="45">
        <f t="shared" si="1"/>
        <v>2.5000000000000001E-2</v>
      </c>
      <c r="G20" s="45">
        <f t="shared" si="2"/>
        <v>6.2500000000000012E-4</v>
      </c>
      <c r="H20" s="7">
        <f t="shared" si="3"/>
        <v>0.60396647643914259</v>
      </c>
      <c r="I20" s="44"/>
      <c r="J20" s="31"/>
      <c r="K20" s="31"/>
      <c r="L20" s="31"/>
      <c r="M20" s="31"/>
      <c r="N20" s="31"/>
      <c r="O20" s="31"/>
      <c r="P20" s="31"/>
      <c r="Q20" s="31"/>
      <c r="R20" s="31"/>
      <c r="S20" s="31"/>
      <c r="T20" s="79">
        <v>2</v>
      </c>
      <c r="U20" s="81">
        <v>1</v>
      </c>
      <c r="V20" s="74">
        <f t="shared" si="4"/>
        <v>6.2500000000000012E-4</v>
      </c>
      <c r="W20" s="74">
        <f t="shared" si="5"/>
        <v>2.2798469041394588E-4</v>
      </c>
      <c r="X20" s="74">
        <f t="shared" si="6"/>
        <v>3.7747904777446414E-4</v>
      </c>
      <c r="Y20" s="81">
        <v>1</v>
      </c>
      <c r="Z20" s="82">
        <f t="shared" si="7"/>
        <v>40</v>
      </c>
      <c r="AA20" s="83">
        <f t="shared" si="8"/>
        <v>1.5099161910978565E-2</v>
      </c>
      <c r="AB20" s="84">
        <f t="shared" si="9"/>
        <v>1</v>
      </c>
      <c r="AC20" s="83">
        <f t="shared" si="10"/>
        <v>0.60396647643914259</v>
      </c>
      <c r="AD20" s="83">
        <f>Z20*V20</f>
        <v>2.5000000000000005E-2</v>
      </c>
      <c r="AE20" s="83">
        <f>Z20*W20</f>
        <v>9.1193876165578357E-3</v>
      </c>
      <c r="AF20" s="81">
        <f>1/V20</f>
        <v>1599.9999999999998</v>
      </c>
      <c r="AG20" s="83">
        <f t="shared" si="11"/>
        <v>0.60396647643914259</v>
      </c>
      <c r="AH20" s="84">
        <f t="shared" si="12"/>
        <v>40</v>
      </c>
      <c r="AI20" s="83">
        <f t="shared" si="13"/>
        <v>24.1586590575657</v>
      </c>
      <c r="AJ20" s="85">
        <f>AF20*V20</f>
        <v>1</v>
      </c>
      <c r="AK20" s="85">
        <f>AF20*W20</f>
        <v>0.36477550466231334</v>
      </c>
      <c r="AL20" s="85">
        <v>1</v>
      </c>
      <c r="AM20" s="85">
        <f t="shared" ref="AM20:AM28" si="75">F20</f>
        <v>2.5000000000000001E-2</v>
      </c>
      <c r="AN20" s="85">
        <f t="shared" si="14"/>
        <v>1.5099161910978565E-2</v>
      </c>
      <c r="AO20" s="85">
        <f t="shared" ref="AO20:AO28" si="76">F20*E20</f>
        <v>3.7747904777446414E-4</v>
      </c>
      <c r="AP20" s="85">
        <f t="shared" ref="AP20:AP28" si="77">F20^2</f>
        <v>6.2500000000000012E-4</v>
      </c>
      <c r="AQ20" s="85">
        <f t="shared" ref="AQ20:AQ28" si="78">F20^3</f>
        <v>1.5625000000000004E-5</v>
      </c>
      <c r="AR20" s="85">
        <f t="shared" ref="AR20:AR28" si="79">F20^4</f>
        <v>3.9062500000000018E-7</v>
      </c>
      <c r="AS20" s="85">
        <f t="shared" ref="AS20:AS28" si="80">F20^2*E20</f>
        <v>9.4369761943616054E-6</v>
      </c>
      <c r="AT20" s="85">
        <f t="shared" ref="AT20:AT28" si="81">E20^2</f>
        <v>2.2798469041394588E-4</v>
      </c>
      <c r="AU20" s="86">
        <f t="shared" si="15"/>
        <v>40</v>
      </c>
      <c r="AV20" s="83">
        <f t="shared" si="16"/>
        <v>1</v>
      </c>
      <c r="AW20" s="84">
        <f t="shared" si="17"/>
        <v>0.60396647643914259</v>
      </c>
      <c r="AX20" s="83">
        <f t="shared" si="18"/>
        <v>1.5099161910978565E-2</v>
      </c>
      <c r="AY20" s="83">
        <f t="shared" si="19"/>
        <v>2.5000000000000005E-2</v>
      </c>
      <c r="AZ20" s="83">
        <f t="shared" si="20"/>
        <v>6.2500000000000012E-4</v>
      </c>
      <c r="BA20" s="83">
        <f t="shared" si="21"/>
        <v>1.5625000000000007E-5</v>
      </c>
      <c r="BB20" s="83">
        <f t="shared" si="22"/>
        <v>3.7747904777446419E-4</v>
      </c>
      <c r="BC20" s="83">
        <f t="shared" si="23"/>
        <v>9.1193876165578357E-3</v>
      </c>
      <c r="BD20" s="86">
        <f t="shared" si="24"/>
        <v>1599.9999999999998</v>
      </c>
      <c r="BE20" s="83">
        <f t="shared" si="25"/>
        <v>40</v>
      </c>
      <c r="BF20" s="84">
        <f t="shared" si="26"/>
        <v>24.1586590575657</v>
      </c>
      <c r="BG20" s="83">
        <f t="shared" si="27"/>
        <v>0.60396647643914259</v>
      </c>
      <c r="BH20" s="83">
        <f t="shared" si="28"/>
        <v>1</v>
      </c>
      <c r="BI20" s="83">
        <f t="shared" si="29"/>
        <v>2.5000000000000001E-2</v>
      </c>
      <c r="BJ20" s="83">
        <f t="shared" si="30"/>
        <v>6.2500000000000023E-4</v>
      </c>
      <c r="BK20" s="83">
        <f t="shared" si="31"/>
        <v>1.5099161910978565E-2</v>
      </c>
      <c r="BL20" s="83">
        <f t="shared" si="32"/>
        <v>1.7766540726639186</v>
      </c>
      <c r="BM20" s="83">
        <f t="shared" si="33"/>
        <v>0.77665407266391862</v>
      </c>
      <c r="BN20" s="83">
        <f t="shared" si="34"/>
        <v>7.5398943573181429E-2</v>
      </c>
      <c r="BO20" s="83">
        <f t="shared" si="35"/>
        <v>0.96281291625080567</v>
      </c>
      <c r="BP20" s="83">
        <f t="shared" si="36"/>
        <v>-3.7187083749194327E-2</v>
      </c>
      <c r="BQ20" s="83">
        <f t="shared" si="37"/>
        <v>1.7285989972119911E-4</v>
      </c>
      <c r="BR20" s="83">
        <f t="shared" si="38"/>
        <v>0.91235140732107378</v>
      </c>
      <c r="BS20" s="83">
        <f t="shared" si="39"/>
        <v>-8.7648592678926218E-2</v>
      </c>
      <c r="BT20" s="83">
        <f t="shared" si="40"/>
        <v>9.6028447482453987E-4</v>
      </c>
      <c r="BU20" s="83">
        <f t="shared" si="41"/>
        <v>0.93851665374833959</v>
      </c>
      <c r="BV20" s="83">
        <f t="shared" ref="BV20:BV28" si="82">(BU20-C20)/C20</f>
        <v>-6.1483346251660409E-2</v>
      </c>
      <c r="BW20" s="83">
        <f t="shared" si="42"/>
        <v>4.7252523328769548E-4</v>
      </c>
      <c r="BX20" s="83">
        <f t="shared" si="43"/>
        <v>0.94124072922075019</v>
      </c>
      <c r="BY20" s="83">
        <f t="shared" ref="BY20:BY28" si="83">(BX20-C20)/C20</f>
        <v>-5.8759270779249806E-2</v>
      </c>
      <c r="BZ20" s="83">
        <f t="shared" si="44"/>
        <v>4.3158148781364999E-4</v>
      </c>
      <c r="CA20" s="83">
        <f t="shared" si="45"/>
        <v>0.9476574953681125</v>
      </c>
      <c r="CB20" s="83">
        <f t="shared" ref="CB20:CB28" si="84">(CA20-C20)/C20</f>
        <v>-5.2342504631887499E-2</v>
      </c>
      <c r="CC20" s="83">
        <f t="shared" si="46"/>
        <v>3.4246722389239551E-4</v>
      </c>
      <c r="CD20" s="83">
        <f t="shared" si="47"/>
        <v>0.95035839429952484</v>
      </c>
      <c r="CE20" s="83">
        <f t="shared" si="48"/>
        <v>-4.9641605700475155E-2</v>
      </c>
      <c r="CF20" s="83">
        <f t="shared" si="49"/>
        <v>3.5204128807449252E-4</v>
      </c>
      <c r="CG20" s="83">
        <f t="shared" si="50"/>
        <v>0.94893903020055748</v>
      </c>
      <c r="CH20" s="83">
        <f t="shared" si="51"/>
        <v>-5.1060969799442524E-2</v>
      </c>
      <c r="CI20" s="83">
        <f t="shared" si="52"/>
        <v>3.7246037669422591E-4</v>
      </c>
      <c r="CJ20" s="83">
        <f t="shared" si="53"/>
        <v>0.92101233528815185</v>
      </c>
      <c r="CK20" s="83">
        <f t="shared" si="54"/>
        <v>-7.8987664711848149E-2</v>
      </c>
      <c r="CL20" s="83">
        <f t="shared" si="55"/>
        <v>8.9129302523304876E-4</v>
      </c>
      <c r="CM20" s="83">
        <f t="shared" si="56"/>
        <v>0.95796956694204349</v>
      </c>
      <c r="CN20" s="83">
        <f t="shared" ref="CN20:CN28" si="85">(CM20-C20)/C20</f>
        <v>-4.2030433057956507E-2</v>
      </c>
      <c r="CO20" s="83">
        <f t="shared" si="57"/>
        <v>2.5236532900562331E-4</v>
      </c>
      <c r="CP20" s="83">
        <f t="shared" si="58"/>
        <v>0.95783743681790789</v>
      </c>
      <c r="CQ20" s="83">
        <f t="shared" ref="CQ20:CQ28" si="86">(CP20-C20)/C20</f>
        <v>-4.2162563182092105E-2</v>
      </c>
      <c r="CR20" s="83">
        <f t="shared" si="59"/>
        <v>2.5395453344055841E-4</v>
      </c>
      <c r="CS20" s="83">
        <f t="shared" si="60"/>
        <v>0.95304845616861977</v>
      </c>
      <c r="CT20" s="83">
        <f t="shared" ref="CT20:CT28" si="87">(CS20-C20)/C20</f>
        <v>-4.6951543831380227E-2</v>
      </c>
      <c r="CU20" s="83">
        <f t="shared" si="61"/>
        <v>3.1492106687857409E-4</v>
      </c>
      <c r="CV20" s="83">
        <f t="shared" si="62"/>
        <v>1.5688189254816883E-4</v>
      </c>
      <c r="CW20" s="83">
        <f t="shared" si="63"/>
        <v>3.5596502001508657E-7</v>
      </c>
      <c r="CX20" s="83">
        <f t="shared" si="64"/>
        <v>1.888982149524408E-6</v>
      </c>
      <c r="CY20" s="83">
        <f t="shared" si="65"/>
        <v>6.1217989839987268E-7</v>
      </c>
      <c r="CZ20" s="83">
        <f t="shared" si="66"/>
        <v>6.4763697293672709E-7</v>
      </c>
      <c r="DA20" s="83">
        <f t="shared" si="67"/>
        <v>1.4452446467449076E-6</v>
      </c>
      <c r="DB20" s="83">
        <f t="shared" si="68"/>
        <v>9.7844565623689272E-7</v>
      </c>
      <c r="DC20" s="83">
        <f t="shared" si="69"/>
        <v>8.884992302588194E-7</v>
      </c>
      <c r="DD20" s="83">
        <f t="shared" si="70"/>
        <v>6.9552361597438791E-7</v>
      </c>
      <c r="DE20" s="83">
        <f t="shared" si="71"/>
        <v>4.3890884297821578E-7</v>
      </c>
      <c r="DF20" s="83">
        <f t="shared" si="72"/>
        <v>4.4179431248238739E-7</v>
      </c>
      <c r="DG20" s="83">
        <f t="shared" si="73"/>
        <v>5.5335878195183067E-7</v>
      </c>
      <c r="DH20" s="83">
        <f t="shared" si="74"/>
        <v>6.4005293171659776</v>
      </c>
    </row>
    <row r="21" spans="1:112" s="3" customFormat="1" ht="13.5" customHeight="1" x14ac:dyDescent="0.25">
      <c r="A21" s="78">
        <f>INDEX('Cal Data Formatted'!B6:GU6, MATCH('ISTD Template'!$B$7,'Cal Data Formatted'!$B$3:$GU$3, 0))</f>
        <v>175874</v>
      </c>
      <c r="B21" s="46">
        <f>INDEX('Cal Data Formatted'!B6:GU6, MATCH('ISTD Template'!$B$8,'Cal Data Formatted'!$B$3:$GU$3, 0))</f>
        <v>1222345</v>
      </c>
      <c r="C21" s="46">
        <f>INDEX('Cal Data Formatted'!B54:GU54, MATCH('ISTD Template'!$B$7,'Cal Data Formatted'!$B$3:$GU$3, 0))</f>
        <v>10</v>
      </c>
      <c r="D21" s="70">
        <f>INDEX('Cal Data Formatted'!B54:GU54, MATCH('ISTD Template'!$B$8,'Cal Data Formatted'!$B$3:$GU$3, 0))</f>
        <v>40</v>
      </c>
      <c r="E21" s="45">
        <f t="shared" si="0"/>
        <v>0.14388245544424855</v>
      </c>
      <c r="F21" s="45">
        <f t="shared" si="1"/>
        <v>0.25</v>
      </c>
      <c r="G21" s="45">
        <f t="shared" si="2"/>
        <v>6.25E-2</v>
      </c>
      <c r="H21" s="7">
        <f t="shared" si="3"/>
        <v>0.57552982177699419</v>
      </c>
      <c r="I21" s="44"/>
      <c r="J21" s="31"/>
      <c r="K21" s="31"/>
      <c r="L21" s="31"/>
      <c r="M21" s="31"/>
      <c r="N21" s="31"/>
      <c r="O21" s="31"/>
      <c r="P21" s="31"/>
      <c r="Q21" s="31"/>
      <c r="R21" s="31"/>
      <c r="S21" s="31"/>
      <c r="T21" s="79">
        <v>3</v>
      </c>
      <c r="U21" s="81">
        <v>1</v>
      </c>
      <c r="V21" s="74">
        <f t="shared" si="4"/>
        <v>6.25E-2</v>
      </c>
      <c r="W21" s="74">
        <f t="shared" si="5"/>
        <v>2.0702160984666169E-2</v>
      </c>
      <c r="X21" s="74">
        <f t="shared" si="6"/>
        <v>3.5970613861062137E-2</v>
      </c>
      <c r="Y21" s="81">
        <v>1</v>
      </c>
      <c r="Z21" s="82">
        <f t="shared" si="7"/>
        <v>4</v>
      </c>
      <c r="AA21" s="83">
        <f t="shared" si="8"/>
        <v>0.14388245544424855</v>
      </c>
      <c r="AB21" s="84">
        <f t="shared" si="9"/>
        <v>1</v>
      </c>
      <c r="AC21" s="83">
        <f t="shared" si="10"/>
        <v>0.57552982177699419</v>
      </c>
      <c r="AD21" s="83">
        <f>Z21*V21</f>
        <v>0.25</v>
      </c>
      <c r="AE21" s="83">
        <f>Z21*W21</f>
        <v>8.2808643938664675E-2</v>
      </c>
      <c r="AF21" s="81">
        <f>1/V21</f>
        <v>16</v>
      </c>
      <c r="AG21" s="83">
        <f t="shared" si="11"/>
        <v>0.57552982177699419</v>
      </c>
      <c r="AH21" s="84">
        <f t="shared" si="12"/>
        <v>4</v>
      </c>
      <c r="AI21" s="83">
        <f t="shared" si="13"/>
        <v>2.3021192871079768</v>
      </c>
      <c r="AJ21" s="85">
        <f>AF21*V21</f>
        <v>1</v>
      </c>
      <c r="AK21" s="85">
        <f>AF21*W21</f>
        <v>0.3312345757546587</v>
      </c>
      <c r="AL21" s="85">
        <v>1</v>
      </c>
      <c r="AM21" s="85">
        <f t="shared" si="75"/>
        <v>0.25</v>
      </c>
      <c r="AN21" s="85">
        <f t="shared" si="14"/>
        <v>0.14388245544424855</v>
      </c>
      <c r="AO21" s="85">
        <f t="shared" si="76"/>
        <v>3.5970613861062137E-2</v>
      </c>
      <c r="AP21" s="85">
        <f t="shared" si="77"/>
        <v>6.25E-2</v>
      </c>
      <c r="AQ21" s="85">
        <f t="shared" si="78"/>
        <v>1.5625E-2</v>
      </c>
      <c r="AR21" s="85">
        <f t="shared" si="79"/>
        <v>3.90625E-3</v>
      </c>
      <c r="AS21" s="85">
        <f t="shared" si="80"/>
        <v>8.9926534652655342E-3</v>
      </c>
      <c r="AT21" s="85">
        <f t="shared" si="81"/>
        <v>2.0702160984666169E-2</v>
      </c>
      <c r="AU21" s="86">
        <f t="shared" si="15"/>
        <v>4</v>
      </c>
      <c r="AV21" s="83">
        <f t="shared" si="16"/>
        <v>1</v>
      </c>
      <c r="AW21" s="84">
        <f t="shared" si="17"/>
        <v>0.57552982177699419</v>
      </c>
      <c r="AX21" s="83">
        <f t="shared" si="18"/>
        <v>0.14388245544424855</v>
      </c>
      <c r="AY21" s="83">
        <f t="shared" si="19"/>
        <v>0.25</v>
      </c>
      <c r="AZ21" s="83">
        <f t="shared" si="20"/>
        <v>6.25E-2</v>
      </c>
      <c r="BA21" s="83">
        <f t="shared" si="21"/>
        <v>1.5625E-2</v>
      </c>
      <c r="BB21" s="83">
        <f t="shared" si="22"/>
        <v>3.5970613861062137E-2</v>
      </c>
      <c r="BC21" s="83">
        <f t="shared" si="23"/>
        <v>8.2808643938664675E-2</v>
      </c>
      <c r="BD21" s="86">
        <f t="shared" si="24"/>
        <v>16</v>
      </c>
      <c r="BE21" s="83">
        <f t="shared" si="25"/>
        <v>4</v>
      </c>
      <c r="BF21" s="84">
        <f t="shared" si="26"/>
        <v>2.3021192871079768</v>
      </c>
      <c r="BG21" s="83">
        <f t="shared" si="27"/>
        <v>0.57552982177699419</v>
      </c>
      <c r="BH21" s="83">
        <f t="shared" si="28"/>
        <v>1</v>
      </c>
      <c r="BI21" s="83">
        <f t="shared" si="29"/>
        <v>0.25</v>
      </c>
      <c r="BJ21" s="83">
        <f t="shared" si="30"/>
        <v>6.25E-2</v>
      </c>
      <c r="BK21" s="83">
        <f t="shared" si="31"/>
        <v>0.14388245544424855</v>
      </c>
      <c r="BL21" s="83">
        <f t="shared" si="32"/>
        <v>9.7621288395851469</v>
      </c>
      <c r="BM21" s="83">
        <f t="shared" si="33"/>
        <v>-2.3787116041485312E-2</v>
      </c>
      <c r="BN21" s="83">
        <f t="shared" si="34"/>
        <v>7.0728361196385983E-5</v>
      </c>
      <c r="BO21" s="83">
        <f t="shared" si="35"/>
        <v>8.9897154220935285</v>
      </c>
      <c r="BP21" s="83">
        <f t="shared" si="36"/>
        <v>-0.10102845779064715</v>
      </c>
      <c r="BQ21" s="83">
        <f t="shared" si="37"/>
        <v>1.2758436604445715E-3</v>
      </c>
      <c r="BR21" s="83">
        <f t="shared" si="38"/>
        <v>9.1251381893479042</v>
      </c>
      <c r="BS21" s="83">
        <f t="shared" si="39"/>
        <v>-8.7486181065209584E-2</v>
      </c>
      <c r="BT21" s="83">
        <f t="shared" si="40"/>
        <v>9.5672898467182954E-4</v>
      </c>
      <c r="BU21" s="83">
        <f t="shared" si="41"/>
        <v>8.9432831711305969</v>
      </c>
      <c r="BV21" s="83">
        <f t="shared" si="82"/>
        <v>-0.10567168288694032</v>
      </c>
      <c r="BW21" s="83">
        <f t="shared" si="42"/>
        <v>1.3958130705197594E-3</v>
      </c>
      <c r="BX21" s="83">
        <f t="shared" si="43"/>
        <v>8.9692413448422723</v>
      </c>
      <c r="BY21" s="83">
        <f t="shared" si="83"/>
        <v>-0.10307586551577277</v>
      </c>
      <c r="BZ21" s="83">
        <f t="shared" si="44"/>
        <v>1.3280792564782094E-3</v>
      </c>
      <c r="CA21" s="83">
        <f t="shared" si="45"/>
        <v>9.0303877895745934</v>
      </c>
      <c r="CB21" s="83">
        <f t="shared" si="84"/>
        <v>-9.6961221042540652E-2</v>
      </c>
      <c r="CC21" s="83">
        <f t="shared" si="46"/>
        <v>1.1751847982575535E-3</v>
      </c>
      <c r="CD21" s="83">
        <f t="shared" si="47"/>
        <v>9.1177892706911798</v>
      </c>
      <c r="CE21" s="83">
        <f t="shared" si="48"/>
        <v>-8.8221072930882022E-2</v>
      </c>
      <c r="CF21" s="83">
        <f t="shared" si="49"/>
        <v>1.1118511012965721E-3</v>
      </c>
      <c r="CG21" s="83">
        <f t="shared" si="50"/>
        <v>9.1166833864233858</v>
      </c>
      <c r="CH21" s="83">
        <f t="shared" si="51"/>
        <v>-8.833166135766142E-2</v>
      </c>
      <c r="CI21" s="83">
        <f t="shared" si="52"/>
        <v>1.1146403426006537E-3</v>
      </c>
      <c r="CJ21" s="83">
        <f t="shared" si="53"/>
        <v>9.3716025551038555</v>
      </c>
      <c r="CK21" s="83">
        <f t="shared" si="54"/>
        <v>-6.2839744489614449E-2</v>
      </c>
      <c r="CL21" s="83">
        <f t="shared" si="55"/>
        <v>5.6411906964571842E-4</v>
      </c>
      <c r="CM21" s="83">
        <f t="shared" si="56"/>
        <v>9.1248487783352825</v>
      </c>
      <c r="CN21" s="83">
        <f t="shared" si="85"/>
        <v>-8.7515122166471754E-2</v>
      </c>
      <c r="CO21" s="83">
        <f t="shared" si="57"/>
        <v>1.0941280868303537E-3</v>
      </c>
      <c r="CP21" s="83">
        <f t="shared" si="58"/>
        <v>9.1236165497376902</v>
      </c>
      <c r="CQ21" s="83">
        <f t="shared" si="86"/>
        <v>-8.7638345026230982E-2</v>
      </c>
      <c r="CR21" s="83">
        <f t="shared" si="59"/>
        <v>1.0972113598481006E-3</v>
      </c>
      <c r="CS21" s="83">
        <f t="shared" si="60"/>
        <v>9.0790977412647287</v>
      </c>
      <c r="CT21" s="83">
        <f t="shared" si="87"/>
        <v>-9.2090225873527137E-2</v>
      </c>
      <c r="CU21" s="83">
        <f t="shared" si="61"/>
        <v>1.2115156716338924E-3</v>
      </c>
      <c r="CV21" s="83">
        <f t="shared" si="62"/>
        <v>1.4716385449817244E-5</v>
      </c>
      <c r="CW21" s="83">
        <f t="shared" si="63"/>
        <v>2.6273052041495139E-4</v>
      </c>
      <c r="CX21" s="83">
        <f t="shared" si="64"/>
        <v>1.8819881205597025E-4</v>
      </c>
      <c r="CY21" s="83">
        <f t="shared" si="65"/>
        <v>1.9368443256772945E-4</v>
      </c>
      <c r="CZ21" s="83">
        <f t="shared" si="66"/>
        <v>1.9415575071454305E-4</v>
      </c>
      <c r="DA21" s="83">
        <f t="shared" si="67"/>
        <v>9.1966386435752545E-5</v>
      </c>
      <c r="DB21" s="83">
        <f t="shared" si="68"/>
        <v>2.8902736606601899E-4</v>
      </c>
      <c r="DC21" s="83">
        <f t="shared" si="69"/>
        <v>2.7341242162200722E-4</v>
      </c>
      <c r="DD21" s="83">
        <f t="shared" si="70"/>
        <v>2.3867065905817787E-4</v>
      </c>
      <c r="DE21" s="83">
        <f t="shared" si="71"/>
        <v>1.9062228497404864E-4</v>
      </c>
      <c r="DF21" s="83">
        <f t="shared" si="72"/>
        <v>1.9120977689084456E-4</v>
      </c>
      <c r="DG21" s="83">
        <f t="shared" si="73"/>
        <v>2.1314274724041051E-4</v>
      </c>
      <c r="DH21" s="83">
        <f t="shared" si="74"/>
        <v>5.7654898575324403</v>
      </c>
    </row>
    <row r="22" spans="1:112" s="3" customFormat="1" ht="13.5" customHeight="1" x14ac:dyDescent="0.25">
      <c r="A22" s="78">
        <f>INDEX('Cal Data Formatted'!B7:GU7, MATCH('ISTD Template'!$B$7,'Cal Data Formatted'!$B$3:$GU$3, 0))</f>
        <v>453485</v>
      </c>
      <c r="B22" s="46">
        <f>INDEX('Cal Data Formatted'!B7:GU7, MATCH('ISTD Template'!$B$8,'Cal Data Formatted'!$B$3:$GU$3, 0))</f>
        <v>1171839</v>
      </c>
      <c r="C22" s="46">
        <f>INDEX('Cal Data Formatted'!B55:GU55, MATCH('ISTD Template'!$B$7,'Cal Data Formatted'!$B$3:$GU$3, 0))</f>
        <v>25</v>
      </c>
      <c r="D22" s="70">
        <f>INDEX('Cal Data Formatted'!B55:GU55, MATCH('ISTD Template'!$B$8,'Cal Data Formatted'!$B$3:$GU$3, 0))</f>
        <v>40</v>
      </c>
      <c r="E22" s="45">
        <f t="shared" si="0"/>
        <v>0.38698575486905623</v>
      </c>
      <c r="F22" s="45">
        <f t="shared" si="1"/>
        <v>0.625</v>
      </c>
      <c r="G22" s="45">
        <f t="shared" si="2"/>
        <v>0.390625</v>
      </c>
      <c r="H22" s="7">
        <f t="shared" si="3"/>
        <v>0.61917720779049001</v>
      </c>
      <c r="I22" s="44"/>
      <c r="J22" s="31"/>
      <c r="K22" s="31"/>
      <c r="L22" s="31"/>
      <c r="M22" s="31"/>
      <c r="N22" s="31"/>
      <c r="O22" s="31"/>
      <c r="P22" s="31"/>
      <c r="Q22" s="31"/>
      <c r="R22" s="31"/>
      <c r="S22" s="31"/>
      <c r="T22" s="79">
        <v>4</v>
      </c>
      <c r="U22" s="81">
        <v>1</v>
      </c>
      <c r="V22" s="74">
        <f t="shared" si="4"/>
        <v>0.390625</v>
      </c>
      <c r="W22" s="74">
        <f t="shared" si="5"/>
        <v>0.14975797447157327</v>
      </c>
      <c r="X22" s="74">
        <f t="shared" si="6"/>
        <v>0.24186609679316015</v>
      </c>
      <c r="Y22" s="81">
        <v>1</v>
      </c>
      <c r="Z22" s="82">
        <f t="shared" si="7"/>
        <v>1.6</v>
      </c>
      <c r="AA22" s="83">
        <f t="shared" si="8"/>
        <v>0.38698575486905623</v>
      </c>
      <c r="AB22" s="84">
        <f t="shared" si="9"/>
        <v>1</v>
      </c>
      <c r="AC22" s="83">
        <f t="shared" si="10"/>
        <v>0.61917720779049001</v>
      </c>
      <c r="AD22" s="83">
        <f>Z22*V22</f>
        <v>0.625</v>
      </c>
      <c r="AE22" s="83">
        <f>Z22*W22</f>
        <v>0.23961275915451724</v>
      </c>
      <c r="AF22" s="81">
        <f>1/V22</f>
        <v>2.56</v>
      </c>
      <c r="AG22" s="83">
        <f t="shared" si="11"/>
        <v>0.61917720779049001</v>
      </c>
      <c r="AH22" s="84">
        <f t="shared" si="12"/>
        <v>1.6</v>
      </c>
      <c r="AI22" s="83">
        <f t="shared" si="13"/>
        <v>0.99068353246478402</v>
      </c>
      <c r="AJ22" s="85">
        <f>AF22*V22</f>
        <v>1</v>
      </c>
      <c r="AK22" s="85">
        <f>AF22*W22</f>
        <v>0.38338041464722755</v>
      </c>
      <c r="AL22" s="85">
        <v>1</v>
      </c>
      <c r="AM22" s="85">
        <f t="shared" si="75"/>
        <v>0.625</v>
      </c>
      <c r="AN22" s="85">
        <f t="shared" si="14"/>
        <v>0.38698575486905623</v>
      </c>
      <c r="AO22" s="85">
        <f t="shared" si="76"/>
        <v>0.24186609679316015</v>
      </c>
      <c r="AP22" s="85">
        <f t="shared" si="77"/>
        <v>0.390625</v>
      </c>
      <c r="AQ22" s="85">
        <f t="shared" si="78"/>
        <v>0.244140625</v>
      </c>
      <c r="AR22" s="85">
        <f t="shared" si="79"/>
        <v>0.152587890625</v>
      </c>
      <c r="AS22" s="85">
        <f t="shared" si="80"/>
        <v>0.1511663104957251</v>
      </c>
      <c r="AT22" s="85">
        <f t="shared" si="81"/>
        <v>0.14975797447157327</v>
      </c>
      <c r="AU22" s="86">
        <f t="shared" si="15"/>
        <v>1.6</v>
      </c>
      <c r="AV22" s="83">
        <f t="shared" si="16"/>
        <v>1</v>
      </c>
      <c r="AW22" s="84">
        <f t="shared" si="17"/>
        <v>0.61917720779049001</v>
      </c>
      <c r="AX22" s="83">
        <f t="shared" si="18"/>
        <v>0.38698575486905623</v>
      </c>
      <c r="AY22" s="83">
        <f t="shared" si="19"/>
        <v>0.625</v>
      </c>
      <c r="AZ22" s="83">
        <f t="shared" si="20"/>
        <v>0.390625</v>
      </c>
      <c r="BA22" s="83">
        <f t="shared" si="21"/>
        <v>0.244140625</v>
      </c>
      <c r="BB22" s="83">
        <f t="shared" si="22"/>
        <v>0.24186609679316015</v>
      </c>
      <c r="BC22" s="83">
        <f t="shared" si="23"/>
        <v>0.23961275915451724</v>
      </c>
      <c r="BD22" s="86">
        <f t="shared" si="24"/>
        <v>2.56</v>
      </c>
      <c r="BE22" s="83">
        <f t="shared" si="25"/>
        <v>1.6</v>
      </c>
      <c r="BF22" s="84">
        <f t="shared" si="26"/>
        <v>0.99068353246478402</v>
      </c>
      <c r="BG22" s="83">
        <f t="shared" si="27"/>
        <v>0.61917720779049001</v>
      </c>
      <c r="BH22" s="83">
        <f t="shared" si="28"/>
        <v>1</v>
      </c>
      <c r="BI22" s="83">
        <f t="shared" si="29"/>
        <v>0.625</v>
      </c>
      <c r="BJ22" s="83">
        <f t="shared" si="30"/>
        <v>0.390625</v>
      </c>
      <c r="BK22" s="83">
        <f t="shared" si="31"/>
        <v>0.38698575486905623</v>
      </c>
      <c r="BL22" s="83">
        <f t="shared" si="32"/>
        <v>24.83625227633808</v>
      </c>
      <c r="BM22" s="83">
        <f t="shared" si="33"/>
        <v>-6.5499089464768189E-3</v>
      </c>
      <c r="BN22" s="83">
        <f t="shared" si="34"/>
        <v>5.3626634008921338E-6</v>
      </c>
      <c r="BO22" s="83">
        <f t="shared" si="35"/>
        <v>24.142041704442452</v>
      </c>
      <c r="BP22" s="83">
        <f t="shared" si="36"/>
        <v>-3.4318331822301928E-2</v>
      </c>
      <c r="BQ22" s="83">
        <f t="shared" si="37"/>
        <v>1.4721848738320266E-4</v>
      </c>
      <c r="BR22" s="83">
        <f t="shared" si="38"/>
        <v>24.628356886479455</v>
      </c>
      <c r="BS22" s="83">
        <f t="shared" si="39"/>
        <v>-1.4865724540821787E-2</v>
      </c>
      <c r="BT22" s="83">
        <f t="shared" si="40"/>
        <v>2.7623720765448891E-5</v>
      </c>
      <c r="BU22" s="83">
        <f t="shared" si="41"/>
        <v>24.053823506846786</v>
      </c>
      <c r="BV22" s="83">
        <f t="shared" si="82"/>
        <v>-3.7847059726128549E-2</v>
      </c>
      <c r="BW22" s="83">
        <f t="shared" si="42"/>
        <v>1.7904999123914269E-4</v>
      </c>
      <c r="BX22" s="83">
        <f t="shared" si="43"/>
        <v>24.123640521143763</v>
      </c>
      <c r="BY22" s="83">
        <f t="shared" si="83"/>
        <v>-3.5054379154249492E-2</v>
      </c>
      <c r="BZ22" s="83">
        <f t="shared" si="44"/>
        <v>1.5360118723623515E-4</v>
      </c>
      <c r="CA22" s="83">
        <f t="shared" si="45"/>
        <v>24.288099787558387</v>
      </c>
      <c r="CB22" s="83">
        <f t="shared" si="84"/>
        <v>-2.8476008497664507E-2</v>
      </c>
      <c r="CC22" s="83">
        <f t="shared" si="46"/>
        <v>1.0136038249488266E-4</v>
      </c>
      <c r="CD22" s="83">
        <f t="shared" si="47"/>
        <v>24.516829525084589</v>
      </c>
      <c r="CE22" s="83">
        <f t="shared" si="48"/>
        <v>-1.9326818996616452E-2</v>
      </c>
      <c r="CF22" s="83">
        <f t="shared" si="49"/>
        <v>5.3360847503996361E-5</v>
      </c>
      <c r="CG22" s="83">
        <f t="shared" si="50"/>
        <v>24.516282161019248</v>
      </c>
      <c r="CH22" s="83">
        <f t="shared" si="51"/>
        <v>-1.9348713559230079E-2</v>
      </c>
      <c r="CI22" s="83">
        <f t="shared" si="52"/>
        <v>5.3481816628161989E-5</v>
      </c>
      <c r="CJ22" s="83">
        <f t="shared" si="53"/>
        <v>25.264057039272419</v>
      </c>
      <c r="CK22" s="83">
        <f t="shared" si="54"/>
        <v>1.0562281570896772E-2</v>
      </c>
      <c r="CL22" s="83">
        <f t="shared" si="55"/>
        <v>1.59373988547008E-5</v>
      </c>
      <c r="CM22" s="83">
        <f t="shared" si="56"/>
        <v>24.522892284660891</v>
      </c>
      <c r="CN22" s="83">
        <f t="shared" si="85"/>
        <v>-1.908430861356436E-2</v>
      </c>
      <c r="CO22" s="83">
        <f t="shared" si="57"/>
        <v>5.2030119322538119E-5</v>
      </c>
      <c r="CP22" s="83">
        <f t="shared" si="58"/>
        <v>24.519713821169372</v>
      </c>
      <c r="CQ22" s="83">
        <f t="shared" si="86"/>
        <v>-1.9211447153225123E-2</v>
      </c>
      <c r="CR22" s="83">
        <f t="shared" si="59"/>
        <v>5.2725671674451668E-5</v>
      </c>
      <c r="CS22" s="83">
        <f t="shared" si="60"/>
        <v>24.405620348936615</v>
      </c>
      <c r="CT22" s="83">
        <f t="shared" si="87"/>
        <v>-2.3775186042535382E-2</v>
      </c>
      <c r="CU22" s="83">
        <f t="shared" si="61"/>
        <v>8.0751353051024179E-5</v>
      </c>
      <c r="CV22" s="83">
        <f t="shared" si="62"/>
        <v>6.9737779433723432E-6</v>
      </c>
      <c r="CW22" s="83">
        <f t="shared" si="63"/>
        <v>1.8947653523342521E-4</v>
      </c>
      <c r="CX22" s="83">
        <f t="shared" si="64"/>
        <v>3.3961756123696277E-5</v>
      </c>
      <c r="CY22" s="83">
        <f t="shared" si="65"/>
        <v>5.8277321678481234E-5</v>
      </c>
      <c r="CZ22" s="83">
        <f t="shared" si="66"/>
        <v>5.8405368696378936E-5</v>
      </c>
      <c r="DA22" s="83">
        <f t="shared" si="67"/>
        <v>1.6393754813271142E-5</v>
      </c>
      <c r="DB22" s="83">
        <f t="shared" si="68"/>
        <v>2.3172133707848033E-4</v>
      </c>
      <c r="DC22" s="83">
        <f t="shared" si="69"/>
        <v>1.9763726619392657E-4</v>
      </c>
      <c r="DD22" s="83">
        <f t="shared" si="70"/>
        <v>1.2865928260980691E-4</v>
      </c>
      <c r="DE22" s="83">
        <f t="shared" si="71"/>
        <v>5.6831091806910888E-5</v>
      </c>
      <c r="DF22" s="83">
        <f t="shared" si="72"/>
        <v>5.7604761529604858E-5</v>
      </c>
      <c r="DG22" s="83">
        <f t="shared" si="73"/>
        <v>8.8985744392409803E-5</v>
      </c>
      <c r="DH22" s="83">
        <f t="shared" si="74"/>
        <v>4.6571372825560635</v>
      </c>
    </row>
    <row r="23" spans="1:112" s="3" customFormat="1" ht="13.5" customHeight="1" x14ac:dyDescent="0.25">
      <c r="A23" s="78">
        <f>INDEX('Cal Data Formatted'!B8:GU8, MATCH('ISTD Template'!$B$7,'Cal Data Formatted'!$B$3:$GU$3, 0))</f>
        <v>990424</v>
      </c>
      <c r="B23" s="46">
        <f>INDEX('Cal Data Formatted'!B8:GU8, MATCH('ISTD Template'!$B$8,'Cal Data Formatted'!$B$3:$GU$3, 0))</f>
        <v>1214342</v>
      </c>
      <c r="C23" s="46">
        <f>INDEX('Cal Data Formatted'!B56:GU56, MATCH('ISTD Template'!$B$7,'Cal Data Formatted'!$B$3:$GU$3, 0))</f>
        <v>50</v>
      </c>
      <c r="D23" s="70">
        <f>INDEX('Cal Data Formatted'!B56:GU56, MATCH('ISTD Template'!$B$8,'Cal Data Formatted'!$B$3:$GU$3, 0))</f>
        <v>40</v>
      </c>
      <c r="E23" s="45">
        <f t="shared" si="0"/>
        <v>0.81560548840441982</v>
      </c>
      <c r="F23" s="45">
        <f t="shared" si="1"/>
        <v>1.25</v>
      </c>
      <c r="G23" s="45">
        <f t="shared" si="2"/>
        <v>1.5625</v>
      </c>
      <c r="H23" s="7">
        <f t="shared" si="3"/>
        <v>0.65248439072353592</v>
      </c>
      <c r="I23" s="44"/>
      <c r="J23" s="31"/>
      <c r="K23" s="31"/>
      <c r="L23" s="31"/>
      <c r="M23" s="31"/>
      <c r="N23" s="31"/>
      <c r="O23" s="31"/>
      <c r="P23" s="31"/>
      <c r="Q23" s="31"/>
      <c r="R23" s="31"/>
      <c r="S23" s="31"/>
      <c r="T23" s="79">
        <v>5</v>
      </c>
      <c r="U23" s="81">
        <v>1</v>
      </c>
      <c r="V23" s="74">
        <f t="shared" si="4"/>
        <v>1.5625</v>
      </c>
      <c r="W23" s="74">
        <f t="shared" si="5"/>
        <v>0.66521231271541215</v>
      </c>
      <c r="X23" s="74">
        <f t="shared" si="6"/>
        <v>1.0195068605055249</v>
      </c>
      <c r="Y23" s="81">
        <v>1</v>
      </c>
      <c r="Z23" s="82">
        <f t="shared" si="7"/>
        <v>0.8</v>
      </c>
      <c r="AA23" s="83">
        <f t="shared" si="8"/>
        <v>0.81560548840441982</v>
      </c>
      <c r="AB23" s="84">
        <f t="shared" si="9"/>
        <v>1</v>
      </c>
      <c r="AC23" s="83">
        <f t="shared" si="10"/>
        <v>0.65248439072353592</v>
      </c>
      <c r="AD23" s="83">
        <f t="shared" ref="AD23:AD27" si="88">Z23*V23</f>
        <v>1.25</v>
      </c>
      <c r="AE23" s="83">
        <f t="shared" ref="AE23:AE27" si="89">Z23*W23</f>
        <v>0.53216985017232976</v>
      </c>
      <c r="AF23" s="81">
        <f t="shared" ref="AF23:AF27" si="90">1/V23</f>
        <v>0.64</v>
      </c>
      <c r="AG23" s="83">
        <f t="shared" si="11"/>
        <v>0.65248439072353592</v>
      </c>
      <c r="AH23" s="84">
        <f t="shared" si="12"/>
        <v>0.8</v>
      </c>
      <c r="AI23" s="83">
        <f t="shared" si="13"/>
        <v>0.52198751257882869</v>
      </c>
      <c r="AJ23" s="85">
        <f t="shared" ref="AJ23:AJ27" si="91">AF23*V23</f>
        <v>1</v>
      </c>
      <c r="AK23" s="85">
        <f t="shared" ref="AK23:AK27" si="92">AF23*W23</f>
        <v>0.42573588013786379</v>
      </c>
      <c r="AL23" s="85">
        <v>1</v>
      </c>
      <c r="AM23" s="85">
        <f t="shared" si="75"/>
        <v>1.25</v>
      </c>
      <c r="AN23" s="85">
        <f t="shared" si="14"/>
        <v>0.81560548840441982</v>
      </c>
      <c r="AO23" s="85">
        <f t="shared" si="76"/>
        <v>1.0195068605055249</v>
      </c>
      <c r="AP23" s="85">
        <f t="shared" si="77"/>
        <v>1.5625</v>
      </c>
      <c r="AQ23" s="85">
        <f t="shared" si="78"/>
        <v>1.953125</v>
      </c>
      <c r="AR23" s="85">
        <f t="shared" si="79"/>
        <v>2.44140625</v>
      </c>
      <c r="AS23" s="85">
        <f t="shared" si="80"/>
        <v>1.274383575631906</v>
      </c>
      <c r="AT23" s="85">
        <f t="shared" si="81"/>
        <v>0.66521231271541215</v>
      </c>
      <c r="AU23" s="86">
        <f t="shared" si="15"/>
        <v>0.8</v>
      </c>
      <c r="AV23" s="83">
        <f t="shared" si="16"/>
        <v>1</v>
      </c>
      <c r="AW23" s="84">
        <f t="shared" si="17"/>
        <v>0.65248439072353592</v>
      </c>
      <c r="AX23" s="83">
        <f t="shared" si="18"/>
        <v>0.81560548840441982</v>
      </c>
      <c r="AY23" s="83">
        <f t="shared" si="19"/>
        <v>1.25</v>
      </c>
      <c r="AZ23" s="83">
        <f t="shared" si="20"/>
        <v>1.5625</v>
      </c>
      <c r="BA23" s="83">
        <f t="shared" si="21"/>
        <v>1.953125</v>
      </c>
      <c r="BB23" s="83">
        <f t="shared" si="22"/>
        <v>1.0195068605055249</v>
      </c>
      <c r="BC23" s="83">
        <f t="shared" si="23"/>
        <v>0.53216985017232976</v>
      </c>
      <c r="BD23" s="86">
        <f t="shared" si="24"/>
        <v>0.64</v>
      </c>
      <c r="BE23" s="83">
        <f t="shared" si="25"/>
        <v>0.8</v>
      </c>
      <c r="BF23" s="84">
        <f t="shared" si="26"/>
        <v>0.52198751257882869</v>
      </c>
      <c r="BG23" s="83">
        <f t="shared" si="27"/>
        <v>0.65248439072353592</v>
      </c>
      <c r="BH23" s="83">
        <f t="shared" si="28"/>
        <v>1</v>
      </c>
      <c r="BI23" s="83">
        <f t="shared" si="29"/>
        <v>1.25</v>
      </c>
      <c r="BJ23" s="83">
        <f t="shared" si="30"/>
        <v>1.5625</v>
      </c>
      <c r="BK23" s="83">
        <f t="shared" si="31"/>
        <v>0.81560548840441982</v>
      </c>
      <c r="BL23" s="83">
        <f t="shared" si="32"/>
        <v>51.413706329933284</v>
      </c>
      <c r="BM23" s="83">
        <f t="shared" si="33"/>
        <v>2.8274126598665673E-2</v>
      </c>
      <c r="BN23" s="83">
        <f t="shared" si="34"/>
        <v>9.9928279364671705E-5</v>
      </c>
      <c r="BO23" s="83">
        <f t="shared" si="35"/>
        <v>50.857376580389158</v>
      </c>
      <c r="BP23" s="83">
        <f t="shared" si="36"/>
        <v>1.7147531607783151E-2</v>
      </c>
      <c r="BQ23" s="83">
        <f t="shared" si="37"/>
        <v>3.6754730029990277E-5</v>
      </c>
      <c r="BR23" s="83">
        <f t="shared" si="38"/>
        <v>51.962356394619803</v>
      </c>
      <c r="BS23" s="83">
        <f t="shared" si="39"/>
        <v>3.9247127892396066E-2</v>
      </c>
      <c r="BT23" s="83">
        <f t="shared" si="40"/>
        <v>1.9254213097526167E-4</v>
      </c>
      <c r="BU23" s="83">
        <f t="shared" si="41"/>
        <v>50.69548484009119</v>
      </c>
      <c r="BV23" s="83">
        <f t="shared" si="82"/>
        <v>1.3909696801823799E-2</v>
      </c>
      <c r="BW23" s="83">
        <f t="shared" si="42"/>
        <v>2.4184958139833405E-5</v>
      </c>
      <c r="BX23" s="83">
        <f t="shared" si="43"/>
        <v>50.842630153137378</v>
      </c>
      <c r="BY23" s="83">
        <f t="shared" si="83"/>
        <v>1.6852603062747561E-2</v>
      </c>
      <c r="BZ23" s="83">
        <f t="shared" si="44"/>
        <v>3.550127874881606E-5</v>
      </c>
      <c r="CA23" s="83">
        <f t="shared" si="45"/>
        <v>51.189242085538147</v>
      </c>
      <c r="CB23" s="83">
        <f t="shared" si="84"/>
        <v>2.3784841710762946E-2</v>
      </c>
      <c r="CC23" s="83">
        <f t="shared" si="46"/>
        <v>7.0714836900756108E-5</v>
      </c>
      <c r="CD23" s="83">
        <f t="shared" si="47"/>
        <v>51.608346790512456</v>
      </c>
      <c r="CE23" s="83">
        <f t="shared" si="48"/>
        <v>3.2166935810249125E-2</v>
      </c>
      <c r="CF23" s="83">
        <f t="shared" si="49"/>
        <v>1.4781596563152679E-4</v>
      </c>
      <c r="CG23" s="83">
        <f t="shared" si="50"/>
        <v>51.608679405668127</v>
      </c>
      <c r="CH23" s="83">
        <f t="shared" si="51"/>
        <v>3.2173588113362545E-2</v>
      </c>
      <c r="CI23" s="83">
        <f t="shared" si="52"/>
        <v>1.478771102983291E-4</v>
      </c>
      <c r="CJ23" s="83">
        <f t="shared" si="53"/>
        <v>53.097333958215316</v>
      </c>
      <c r="CK23" s="83">
        <f t="shared" si="54"/>
        <v>6.1946679164306316E-2</v>
      </c>
      <c r="CL23" s="83">
        <f t="shared" si="55"/>
        <v>5.4819872278364322E-4</v>
      </c>
      <c r="CM23" s="83">
        <f t="shared" si="56"/>
        <v>51.612792842711777</v>
      </c>
      <c r="CN23" s="83">
        <f t="shared" si="85"/>
        <v>3.2255856854235529E-2</v>
      </c>
      <c r="CO23" s="83">
        <f t="shared" si="57"/>
        <v>1.486343287715619E-4</v>
      </c>
      <c r="CP23" s="83">
        <f t="shared" si="58"/>
        <v>51.60659404612904</v>
      </c>
      <c r="CQ23" s="83">
        <f t="shared" si="86"/>
        <v>3.2131880922580791E-2</v>
      </c>
      <c r="CR23" s="83">
        <f t="shared" si="59"/>
        <v>1.4749396737470164E-4</v>
      </c>
      <c r="CS23" s="83">
        <f t="shared" si="60"/>
        <v>51.386953112037254</v>
      </c>
      <c r="CT23" s="83">
        <f t="shared" si="87"/>
        <v>2.7739062240745085E-2</v>
      </c>
      <c r="CU23" s="83">
        <f t="shared" si="61"/>
        <v>1.0992222485656139E-4</v>
      </c>
      <c r="CV23" s="83">
        <f t="shared" si="62"/>
        <v>5.1979964316727263E-4</v>
      </c>
      <c r="CW23" s="83">
        <f t="shared" si="63"/>
        <v>1.8921968356855028E-4</v>
      </c>
      <c r="CX23" s="83">
        <f t="shared" si="64"/>
        <v>9.4687735243797848E-4</v>
      </c>
      <c r="CY23" s="83">
        <f t="shared" si="65"/>
        <v>6.4917916286450958E-4</v>
      </c>
      <c r="CZ23" s="83">
        <f t="shared" si="66"/>
        <v>6.4940842962866367E-4</v>
      </c>
      <c r="DA23" s="83">
        <f t="shared" si="67"/>
        <v>2.2922640033924738E-3</v>
      </c>
      <c r="DB23" s="83">
        <f t="shared" si="68"/>
        <v>1.2519790252018054E-4</v>
      </c>
      <c r="DC23" s="83">
        <f t="shared" si="69"/>
        <v>1.8271670433155142E-4</v>
      </c>
      <c r="DD23" s="83">
        <f t="shared" si="70"/>
        <v>3.5904048353329932E-4</v>
      </c>
      <c r="DE23" s="83">
        <f t="shared" si="71"/>
        <v>6.5284693122936392E-4</v>
      </c>
      <c r="DF23" s="83">
        <f t="shared" si="72"/>
        <v>6.4797146268274228E-4</v>
      </c>
      <c r="DG23" s="83">
        <f t="shared" si="73"/>
        <v>4.8634058719228902E-4</v>
      </c>
      <c r="DH23" s="83">
        <f t="shared" si="74"/>
        <v>2.9908949717110098</v>
      </c>
    </row>
    <row r="24" spans="1:112" s="3" customFormat="1" ht="13.5" customHeight="1" x14ac:dyDescent="0.25">
      <c r="A24" s="78">
        <f>INDEX('Cal Data Formatted'!B9:GU9, MATCH('ISTD Template'!$B$7,'Cal Data Formatted'!$B$3:$GU$3, 0))</f>
        <v>1589739</v>
      </c>
      <c r="B24" s="46">
        <f>INDEX('Cal Data Formatted'!B9:GU9, MATCH('ISTD Template'!$B$8,'Cal Data Formatted'!$B$3:$GU$3, 0))</f>
        <v>996222</v>
      </c>
      <c r="C24" s="46">
        <f>INDEX('Cal Data Formatted'!B57:GU57, MATCH('ISTD Template'!$B$7,'Cal Data Formatted'!$B$3:$GU$3, 0))</f>
        <v>100</v>
      </c>
      <c r="D24" s="70">
        <f>INDEX('Cal Data Formatted'!B57:GU57, MATCH('ISTD Template'!$B$8,'Cal Data Formatted'!$B$3:$GU$3, 0))</f>
        <v>40</v>
      </c>
      <c r="E24" s="45">
        <f t="shared" si="0"/>
        <v>1.5957678107891615</v>
      </c>
      <c r="F24" s="45">
        <f t="shared" si="1"/>
        <v>2.5</v>
      </c>
      <c r="G24" s="45">
        <f t="shared" si="2"/>
        <v>6.25</v>
      </c>
      <c r="H24" s="7">
        <f t="shared" si="3"/>
        <v>0.63830712431566461</v>
      </c>
      <c r="I24" s="44"/>
      <c r="J24" s="31"/>
      <c r="K24" s="31"/>
      <c r="L24" s="31"/>
      <c r="M24" s="31"/>
      <c r="N24" s="31"/>
      <c r="O24" s="31"/>
      <c r="P24" s="31"/>
      <c r="Q24" s="31"/>
      <c r="R24" s="31"/>
      <c r="S24" s="31"/>
      <c r="T24" s="79">
        <v>6</v>
      </c>
      <c r="U24" s="81">
        <v>1</v>
      </c>
      <c r="V24" s="74">
        <f t="shared" si="4"/>
        <v>6.25</v>
      </c>
      <c r="W24" s="74">
        <f t="shared" si="5"/>
        <v>2.5464749059508334</v>
      </c>
      <c r="X24" s="74">
        <f t="shared" si="6"/>
        <v>3.9894195269729038</v>
      </c>
      <c r="Y24" s="81">
        <v>1</v>
      </c>
      <c r="Z24" s="82">
        <f t="shared" si="7"/>
        <v>0.4</v>
      </c>
      <c r="AA24" s="83">
        <f t="shared" si="8"/>
        <v>1.5957678107891615</v>
      </c>
      <c r="AB24" s="84">
        <f t="shared" si="9"/>
        <v>1</v>
      </c>
      <c r="AC24" s="83">
        <f t="shared" si="10"/>
        <v>0.63830712431566461</v>
      </c>
      <c r="AD24" s="83">
        <f t="shared" si="88"/>
        <v>2.5</v>
      </c>
      <c r="AE24" s="83">
        <f t="shared" si="89"/>
        <v>1.0185899623803334</v>
      </c>
      <c r="AF24" s="81">
        <f t="shared" si="90"/>
        <v>0.16</v>
      </c>
      <c r="AG24" s="83">
        <f t="shared" si="11"/>
        <v>0.63830712431566461</v>
      </c>
      <c r="AH24" s="84">
        <f t="shared" si="12"/>
        <v>0.4</v>
      </c>
      <c r="AI24" s="83">
        <f t="shared" si="13"/>
        <v>0.25532284972626584</v>
      </c>
      <c r="AJ24" s="85">
        <f t="shared" si="91"/>
        <v>1</v>
      </c>
      <c r="AK24" s="85">
        <f t="shared" si="92"/>
        <v>0.40743598495213335</v>
      </c>
      <c r="AL24" s="85">
        <v>1</v>
      </c>
      <c r="AM24" s="85">
        <f t="shared" si="75"/>
        <v>2.5</v>
      </c>
      <c r="AN24" s="85">
        <f t="shared" si="14"/>
        <v>1.5957678107891615</v>
      </c>
      <c r="AO24" s="85">
        <f t="shared" si="76"/>
        <v>3.9894195269729038</v>
      </c>
      <c r="AP24" s="85">
        <f t="shared" si="77"/>
        <v>6.25</v>
      </c>
      <c r="AQ24" s="85">
        <f t="shared" si="78"/>
        <v>15.625</v>
      </c>
      <c r="AR24" s="85">
        <f t="shared" si="79"/>
        <v>39.0625</v>
      </c>
      <c r="AS24" s="85">
        <f t="shared" si="80"/>
        <v>9.9735488174322597</v>
      </c>
      <c r="AT24" s="85">
        <f t="shared" si="81"/>
        <v>2.5464749059508334</v>
      </c>
      <c r="AU24" s="86">
        <f t="shared" si="15"/>
        <v>0.4</v>
      </c>
      <c r="AV24" s="83">
        <f t="shared" si="16"/>
        <v>1</v>
      </c>
      <c r="AW24" s="84">
        <f t="shared" si="17"/>
        <v>0.63830712431566461</v>
      </c>
      <c r="AX24" s="83">
        <f t="shared" si="18"/>
        <v>1.5957678107891615</v>
      </c>
      <c r="AY24" s="83">
        <f t="shared" si="19"/>
        <v>2.5</v>
      </c>
      <c r="AZ24" s="83">
        <f t="shared" si="20"/>
        <v>6.25</v>
      </c>
      <c r="BA24" s="83">
        <f t="shared" si="21"/>
        <v>15.625</v>
      </c>
      <c r="BB24" s="83">
        <f t="shared" si="22"/>
        <v>3.9894195269729038</v>
      </c>
      <c r="BC24" s="83">
        <f t="shared" si="23"/>
        <v>1.0185899623803334</v>
      </c>
      <c r="BD24" s="86">
        <f t="shared" si="24"/>
        <v>0.16</v>
      </c>
      <c r="BE24" s="83">
        <f t="shared" si="25"/>
        <v>0.4</v>
      </c>
      <c r="BF24" s="84">
        <f t="shared" si="26"/>
        <v>0.25532284972626584</v>
      </c>
      <c r="BG24" s="83">
        <f t="shared" si="27"/>
        <v>0.63830712431566461</v>
      </c>
      <c r="BH24" s="83">
        <f t="shared" si="28"/>
        <v>1</v>
      </c>
      <c r="BI24" s="83">
        <f t="shared" si="29"/>
        <v>2.5</v>
      </c>
      <c r="BJ24" s="83">
        <f t="shared" si="30"/>
        <v>6.25</v>
      </c>
      <c r="BK24" s="83">
        <f t="shared" si="31"/>
        <v>1.5957678107891615</v>
      </c>
      <c r="BL24" s="83">
        <f t="shared" si="32"/>
        <v>99.789286489300494</v>
      </c>
      <c r="BM24" s="83">
        <f t="shared" si="33"/>
        <v>-2.1071351069950595E-3</v>
      </c>
      <c r="BN24" s="83">
        <f t="shared" si="34"/>
        <v>5.5500229489138512E-7</v>
      </c>
      <c r="BO24" s="83">
        <f t="shared" si="35"/>
        <v>99.483923772213814</v>
      </c>
      <c r="BP24" s="83">
        <f t="shared" si="36"/>
        <v>-5.160762277861863E-3</v>
      </c>
      <c r="BQ24" s="83">
        <f t="shared" si="37"/>
        <v>3.3291834110752456E-6</v>
      </c>
      <c r="BR24" s="83">
        <f t="shared" si="38"/>
        <v>101.71498061572264</v>
      </c>
      <c r="BS24" s="83">
        <f t="shared" si="39"/>
        <v>1.7149806157226378E-2</v>
      </c>
      <c r="BT24" s="83">
        <f t="shared" si="40"/>
        <v>3.6764481403804972E-5</v>
      </c>
      <c r="BU24" s="83">
        <f t="shared" si="41"/>
        <v>99.187933394648624</v>
      </c>
      <c r="BV24" s="83">
        <f t="shared" si="82"/>
        <v>-8.120666053513758E-3</v>
      </c>
      <c r="BW24" s="83">
        <f t="shared" si="42"/>
        <v>8.2431521440863399E-6</v>
      </c>
      <c r="BX24" s="83">
        <f t="shared" si="43"/>
        <v>99.475829635424247</v>
      </c>
      <c r="BY24" s="83">
        <f t="shared" si="83"/>
        <v>-5.241703645757525E-3</v>
      </c>
      <c r="BZ24" s="83">
        <f t="shared" si="44"/>
        <v>3.4344321387434662E-6</v>
      </c>
      <c r="CA24" s="83">
        <f t="shared" si="45"/>
        <v>100.15399104118261</v>
      </c>
      <c r="CB24" s="83">
        <f t="shared" si="84"/>
        <v>1.5399104118260709E-3</v>
      </c>
      <c r="CC24" s="83">
        <f t="shared" si="46"/>
        <v>2.964155095562924E-7</v>
      </c>
      <c r="CD24" s="83">
        <f t="shared" si="47"/>
        <v>100.72879277656401</v>
      </c>
      <c r="CE24" s="83">
        <f t="shared" si="48"/>
        <v>7.2879277656400631E-3</v>
      </c>
      <c r="CF24" s="83">
        <f t="shared" si="49"/>
        <v>7.5876987310267662E-6</v>
      </c>
      <c r="CG24" s="83">
        <f t="shared" si="50"/>
        <v>100.73039026797588</v>
      </c>
      <c r="CH24" s="83">
        <f t="shared" si="51"/>
        <v>7.303902679758778E-3</v>
      </c>
      <c r="CI24" s="83">
        <f t="shared" si="52"/>
        <v>7.6209991936267801E-6</v>
      </c>
      <c r="CJ24" s="83">
        <f t="shared" si="53"/>
        <v>103.16349242568282</v>
      </c>
      <c r="CK24" s="83">
        <f t="shared" si="54"/>
        <v>3.1634924256828185E-2</v>
      </c>
      <c r="CL24" s="83">
        <f t="shared" si="55"/>
        <v>1.4296691896217945E-4</v>
      </c>
      <c r="CM24" s="83">
        <f t="shared" si="56"/>
        <v>100.73074851931084</v>
      </c>
      <c r="CN24" s="83">
        <f t="shared" si="85"/>
        <v>7.3074851931083625E-3</v>
      </c>
      <c r="CO24" s="83">
        <f t="shared" si="57"/>
        <v>7.6284771210711374E-6</v>
      </c>
      <c r="CP24" s="83">
        <f t="shared" si="58"/>
        <v>100.72037420503693</v>
      </c>
      <c r="CQ24" s="83">
        <f t="shared" si="86"/>
        <v>7.2037420503693285E-3</v>
      </c>
      <c r="CR24" s="83">
        <f t="shared" si="59"/>
        <v>7.4134142183227574E-6</v>
      </c>
      <c r="CS24" s="83">
        <f t="shared" si="60"/>
        <v>100.36382252994414</v>
      </c>
      <c r="CT24" s="83">
        <f t="shared" si="87"/>
        <v>3.6382252994414444E-3</v>
      </c>
      <c r="CU24" s="83">
        <f t="shared" si="61"/>
        <v>1.890954761356541E-6</v>
      </c>
      <c r="CV24" s="83">
        <f t="shared" si="62"/>
        <v>1.1547882008006929E-5</v>
      </c>
      <c r="CW24" s="83">
        <f t="shared" si="63"/>
        <v>6.8556839467601483E-5</v>
      </c>
      <c r="CX24" s="83">
        <f t="shared" si="64"/>
        <v>7.2319662484388318E-4</v>
      </c>
      <c r="CY24" s="83">
        <f t="shared" si="65"/>
        <v>1.3464339295977319E-4</v>
      </c>
      <c r="CZ24" s="83">
        <f t="shared" si="66"/>
        <v>1.3522846918370061E-4</v>
      </c>
      <c r="DA24" s="83">
        <f t="shared" si="67"/>
        <v>2.4645516708212008E-3</v>
      </c>
      <c r="DB24" s="83">
        <f t="shared" si="68"/>
        <v>1.706887979920965E-4</v>
      </c>
      <c r="DC24" s="83">
        <f t="shared" si="69"/>
        <v>7.0704847121878252E-5</v>
      </c>
      <c r="DD24" s="83">
        <f t="shared" si="70"/>
        <v>6.0199625731844978E-6</v>
      </c>
      <c r="DE24" s="83">
        <f t="shared" si="71"/>
        <v>1.3537917150550745E-4</v>
      </c>
      <c r="DF24" s="83">
        <f t="shared" si="72"/>
        <v>1.315806619253321E-4</v>
      </c>
      <c r="DG24" s="83">
        <f t="shared" si="73"/>
        <v>3.3703944076079267E-5</v>
      </c>
      <c r="DH24" s="83">
        <f t="shared" si="74"/>
        <v>0.90109092633640864</v>
      </c>
    </row>
    <row r="25" spans="1:112" s="3" customFormat="1" ht="13.5" customHeight="1" x14ac:dyDescent="0.25">
      <c r="A25" s="78">
        <f>INDEX('Cal Data Formatted'!B10:GU10, MATCH('ISTD Template'!$B$7,'Cal Data Formatted'!$B$3:$GU$3, 0))</f>
        <v>3179478</v>
      </c>
      <c r="B25" s="46">
        <f>INDEX('Cal Data Formatted'!B10:GU10, MATCH('ISTD Template'!$B$8,'Cal Data Formatted'!$B$3:$GU$3, 0))</f>
        <v>1003568</v>
      </c>
      <c r="C25" s="46">
        <f>INDEX('Cal Data Formatted'!B58:GU58, MATCH('ISTD Template'!$B$7,'Cal Data Formatted'!$B$3:$GU$3, 0))</f>
        <v>200</v>
      </c>
      <c r="D25" s="70">
        <f>INDEX('Cal Data Formatted'!B58:GU58, MATCH('ISTD Template'!$B$8,'Cal Data Formatted'!$B$3:$GU$3, 0))</f>
        <v>40</v>
      </c>
      <c r="E25" s="45">
        <f t="shared" si="0"/>
        <v>3.1681739553273918</v>
      </c>
      <c r="F25" s="45">
        <f t="shared" si="1"/>
        <v>5</v>
      </c>
      <c r="G25" s="45">
        <f t="shared" si="2"/>
        <v>25</v>
      </c>
      <c r="H25" s="7">
        <f t="shared" si="3"/>
        <v>0.63363479106547838</v>
      </c>
      <c r="I25" s="44"/>
      <c r="J25" s="31"/>
      <c r="K25" s="31"/>
      <c r="L25" s="31"/>
      <c r="M25" s="31"/>
      <c r="N25" s="31"/>
      <c r="O25" s="31"/>
      <c r="P25" s="31"/>
      <c r="Q25" s="31"/>
      <c r="R25" s="31"/>
      <c r="S25" s="31"/>
      <c r="T25" s="79">
        <v>7</v>
      </c>
      <c r="U25" s="81">
        <v>1</v>
      </c>
      <c r="V25" s="74">
        <f t="shared" si="4"/>
        <v>25</v>
      </c>
      <c r="W25" s="74">
        <f t="shared" si="5"/>
        <v>10.037326211214809</v>
      </c>
      <c r="X25" s="74">
        <f t="shared" si="6"/>
        <v>15.840869776636959</v>
      </c>
      <c r="Y25" s="81">
        <v>1</v>
      </c>
      <c r="Z25" s="82">
        <f t="shared" si="7"/>
        <v>0.2</v>
      </c>
      <c r="AA25" s="83">
        <f t="shared" si="8"/>
        <v>3.1681739553273918</v>
      </c>
      <c r="AB25" s="84">
        <f t="shared" si="9"/>
        <v>1</v>
      </c>
      <c r="AC25" s="83">
        <f t="shared" si="10"/>
        <v>0.63363479106547838</v>
      </c>
      <c r="AD25" s="83">
        <f t="shared" si="88"/>
        <v>5</v>
      </c>
      <c r="AE25" s="83">
        <f t="shared" si="89"/>
        <v>2.007465242242962</v>
      </c>
      <c r="AF25" s="81">
        <f t="shared" si="90"/>
        <v>0.04</v>
      </c>
      <c r="AG25" s="83">
        <f t="shared" si="11"/>
        <v>0.63363479106547838</v>
      </c>
      <c r="AH25" s="84">
        <f t="shared" si="12"/>
        <v>0.2</v>
      </c>
      <c r="AI25" s="83">
        <f t="shared" si="13"/>
        <v>0.12672695821309568</v>
      </c>
      <c r="AJ25" s="85">
        <f t="shared" si="91"/>
        <v>1</v>
      </c>
      <c r="AK25" s="85">
        <f t="shared" si="92"/>
        <v>0.4014930484485924</v>
      </c>
      <c r="AL25" s="85">
        <v>1</v>
      </c>
      <c r="AM25" s="85">
        <f t="shared" si="75"/>
        <v>5</v>
      </c>
      <c r="AN25" s="85">
        <f t="shared" si="14"/>
        <v>3.1681739553273918</v>
      </c>
      <c r="AO25" s="85">
        <f t="shared" si="76"/>
        <v>15.840869776636959</v>
      </c>
      <c r="AP25" s="85">
        <f t="shared" si="77"/>
        <v>25</v>
      </c>
      <c r="AQ25" s="85">
        <f t="shared" si="78"/>
        <v>125</v>
      </c>
      <c r="AR25" s="85">
        <f t="shared" si="79"/>
        <v>625</v>
      </c>
      <c r="AS25" s="85">
        <f t="shared" si="80"/>
        <v>79.204348883184792</v>
      </c>
      <c r="AT25" s="85">
        <f t="shared" si="81"/>
        <v>10.037326211214809</v>
      </c>
      <c r="AU25" s="86">
        <f t="shared" si="15"/>
        <v>0.2</v>
      </c>
      <c r="AV25" s="83">
        <f t="shared" si="16"/>
        <v>1</v>
      </c>
      <c r="AW25" s="84">
        <f t="shared" si="17"/>
        <v>0.63363479106547838</v>
      </c>
      <c r="AX25" s="83">
        <f t="shared" si="18"/>
        <v>3.1681739553273918</v>
      </c>
      <c r="AY25" s="83">
        <f t="shared" si="19"/>
        <v>5</v>
      </c>
      <c r="AZ25" s="83">
        <f t="shared" si="20"/>
        <v>25</v>
      </c>
      <c r="BA25" s="83">
        <f t="shared" si="21"/>
        <v>125</v>
      </c>
      <c r="BB25" s="83">
        <f t="shared" si="22"/>
        <v>15.840869776636959</v>
      </c>
      <c r="BC25" s="83">
        <f t="shared" si="23"/>
        <v>2.007465242242962</v>
      </c>
      <c r="BD25" s="86">
        <f t="shared" si="24"/>
        <v>0.04</v>
      </c>
      <c r="BE25" s="83">
        <f t="shared" si="25"/>
        <v>0.2</v>
      </c>
      <c r="BF25" s="84">
        <f t="shared" si="26"/>
        <v>0.12672695821309568</v>
      </c>
      <c r="BG25" s="83">
        <f t="shared" si="27"/>
        <v>0.63363479106547838</v>
      </c>
      <c r="BH25" s="83">
        <f t="shared" si="28"/>
        <v>1</v>
      </c>
      <c r="BI25" s="83">
        <f t="shared" si="29"/>
        <v>5</v>
      </c>
      <c r="BJ25" s="83">
        <f t="shared" si="30"/>
        <v>25</v>
      </c>
      <c r="BK25" s="83">
        <f t="shared" si="31"/>
        <v>3.1681739553273918</v>
      </c>
      <c r="BL25" s="83">
        <f t="shared" ref="BL25:BL28" si="93">G58</f>
        <v>197.28958521646493</v>
      </c>
      <c r="BM25" s="83">
        <f t="shared" si="33"/>
        <v>-1.3552073917675357E-2</v>
      </c>
      <c r="BN25" s="83">
        <f t="shared" ref="BN25:BN28" si="94">BM25^2/($U$31-2)</f>
        <v>2.2957338433767089E-5</v>
      </c>
      <c r="BO25" s="83">
        <f t="shared" ref="BO25:BO28" si="95">H58</f>
        <v>197.49004300953362</v>
      </c>
      <c r="BP25" s="83">
        <f t="shared" si="36"/>
        <v>-1.254978495233189E-2</v>
      </c>
      <c r="BQ25" s="83">
        <f t="shared" ref="BQ25:BQ28" si="96">BP25^2/($U$31-2)</f>
        <v>1.9687137793721992E-5</v>
      </c>
      <c r="BR25" s="83">
        <f t="shared" ref="BR25:BR28" si="97">I58</f>
        <v>201.99069220485956</v>
      </c>
      <c r="BS25" s="83">
        <f t="shared" si="39"/>
        <v>9.9534610242977811E-3</v>
      </c>
      <c r="BT25" s="83">
        <f t="shared" ref="BT25:BT28" si="98">BS25^2/($U$31-2)</f>
        <v>1.2383923295276879E-5</v>
      </c>
      <c r="BU25" s="83">
        <f t="shared" ref="BU25:BU28" si="99">M58</f>
        <v>196.92377872208687</v>
      </c>
      <c r="BV25" s="83">
        <f t="shared" si="82"/>
        <v>-1.5381106389565673E-2</v>
      </c>
      <c r="BW25" s="83">
        <f t="shared" ref="BW25:BW28" si="100">BV25^2/($U$31-2)</f>
        <v>2.957230422089225E-5</v>
      </c>
      <c r="BX25" s="83">
        <f t="shared" ref="BX25:BX28" si="101">N58</f>
        <v>197.49535647023743</v>
      </c>
      <c r="BY25" s="83">
        <f t="shared" si="83"/>
        <v>-1.2523217648812875E-2</v>
      </c>
      <c r="BZ25" s="83">
        <f t="shared" ref="BZ25:BZ28" si="102">BY25^2/($U$31-2)</f>
        <v>1.9603872534942283E-5</v>
      </c>
      <c r="CA25" s="83">
        <f t="shared" ref="CA25:CA28" si="103">O58</f>
        <v>198.84175115792655</v>
      </c>
      <c r="CB25" s="83">
        <f t="shared" si="84"/>
        <v>-5.7912442103672393E-3</v>
      </c>
      <c r="CC25" s="83">
        <f t="shared" ref="CC25:CC28" si="104">CB25^2/($U$31-2)</f>
        <v>4.1923136880140084E-6</v>
      </c>
      <c r="CD25" s="83">
        <f t="shared" ref="CD25:CD28" si="105">J58</f>
        <v>198.99497559909861</v>
      </c>
      <c r="CE25" s="83">
        <f t="shared" si="48"/>
        <v>-5.0251220045069546E-3</v>
      </c>
      <c r="CF25" s="83">
        <f t="shared" ref="CF25:CF28" si="106">CE25^2/($U$31-3)</f>
        <v>3.6074073085971419E-6</v>
      </c>
      <c r="CG25" s="83">
        <f t="shared" ref="CG25:CG28" si="107">K58</f>
        <v>198.99784673463819</v>
      </c>
      <c r="CH25" s="83">
        <f t="shared" si="51"/>
        <v>-5.0107663268090623E-3</v>
      </c>
      <c r="CI25" s="83">
        <f t="shared" ref="CI25:CI28" si="108">CH25^2/($U$31-3)</f>
        <v>3.5868255974119402E-6</v>
      </c>
      <c r="CJ25" s="83">
        <f t="shared" ref="CJ25:CJ28" si="109">L58</f>
        <v>201.85675537785872</v>
      </c>
      <c r="CK25" s="83">
        <f t="shared" si="54"/>
        <v>9.2837768892935907E-3</v>
      </c>
      <c r="CL25" s="83">
        <f t="shared" ref="CL25:CL28" si="110">CK25^2/($U$31-3)</f>
        <v>1.231264476145454E-5</v>
      </c>
      <c r="CM25" s="83">
        <f t="shared" ref="CM25:CM28" si="111">P58</f>
        <v>198.99362576096678</v>
      </c>
      <c r="CN25" s="83">
        <f t="shared" si="85"/>
        <v>-5.031871195166104E-3</v>
      </c>
      <c r="CO25" s="83">
        <f t="shared" ref="CO25:CO28" si="112">CN25^2/($U$31-3)</f>
        <v>3.6171039606774794E-6</v>
      </c>
      <c r="CP25" s="83">
        <f t="shared" ref="CP25:CP28" si="113">Q58</f>
        <v>198.97984349309002</v>
      </c>
      <c r="CQ25" s="83">
        <f t="shared" si="86"/>
        <v>-5.1007825345499216E-3</v>
      </c>
      <c r="CR25" s="83">
        <f t="shared" ref="CR25:CR28" si="114">CQ25^2/($U$31-3)</f>
        <v>3.7168546378242173E-6</v>
      </c>
      <c r="CS25" s="83">
        <f t="shared" ref="CS25:CS28" si="115">R58</f>
        <v>198.55752175901154</v>
      </c>
      <c r="CT25" s="83">
        <f t="shared" si="87"/>
        <v>-7.2123912049423212E-3</v>
      </c>
      <c r="CU25" s="83">
        <f t="shared" ref="CU25:CU28" si="116">CT25^2/($U$31-3)</f>
        <v>7.4312266990184777E-6</v>
      </c>
      <c r="CV25" s="83">
        <f t="shared" ref="CV25:CV28" si="117">(E25-E$36*F25-E$37)^2</f>
        <v>1.9106849675486512E-3</v>
      </c>
      <c r="CW25" s="83">
        <f t="shared" ref="CW25:CW28" si="118">(E25-F$36*F25-F$37)^2</f>
        <v>1.6216444438726884E-3</v>
      </c>
      <c r="CX25" s="83">
        <f t="shared" ref="CX25:CX28" si="119">(E25-G$36*F25-G$37)^2</f>
        <v>9.7442000403610406E-4</v>
      </c>
      <c r="CY25" s="83">
        <f t="shared" ref="CY25:CY28" si="120">(E25-E$43*G25-E$44*F25-E$45)^2</f>
        <v>2.6122171702474141E-4</v>
      </c>
      <c r="CZ25" s="83">
        <f t="shared" ref="CZ25:CZ28" si="121">(E25-F$43*G25-F$44*F25-F$45)^2</f>
        <v>2.597289421226777E-4</v>
      </c>
      <c r="DA25" s="83">
        <f t="shared" ref="DA25:DA28" si="122">(E25-G$43*G25-G$44*F25-G$45)^2</f>
        <v>9.0029298285418185E-4</v>
      </c>
      <c r="DB25" s="83">
        <f t="shared" ref="DB25:DB28" si="123">(E25-H$36*F25-H$37)^2</f>
        <v>2.4493839119259235E-3</v>
      </c>
      <c r="DC25" s="83">
        <f t="shared" ref="DC25:DC28" si="124">(E25-I$36*F25-I$37)^2</f>
        <v>1.6143440948430284E-3</v>
      </c>
      <c r="DD25" s="83">
        <f t="shared" ref="DD25:DD28" si="125">(E25-J$36*F25-J$37)^2</f>
        <v>3.4057018857988418E-4</v>
      </c>
      <c r="DE25" s="83">
        <f t="shared" ref="DE25:DE28" si="126">(E25-H$43*G25-H$44*F25-H$45)^2</f>
        <v>2.6193560523382598E-4</v>
      </c>
      <c r="DF25" s="83">
        <f t="shared" ref="DF25:DF28" si="127">(E25-I$43*G25-I$44*F25-I$45)^2</f>
        <v>2.6916019344120457E-4</v>
      </c>
      <c r="DG25" s="83">
        <f t="shared" ref="DG25:DG28" si="128">(E25-J$43*G25-J$44*F25-J$45)^2</f>
        <v>5.3735836251546506E-4</v>
      </c>
      <c r="DH25" s="83">
        <f t="shared" ref="DH25:DH28" si="129">(E25-AVERAGE(E$19:E$28))^2</f>
        <v>0.38831349465422421</v>
      </c>
    </row>
    <row r="26" spans="1:112" s="3" customFormat="1" ht="13.5" customHeight="1" x14ac:dyDescent="0.25">
      <c r="A26" s="78">
        <f>INDEX('Cal Data Formatted'!B11:GU11, MATCH('ISTD Template'!$B$7,'Cal Data Formatted'!$B$3:$GU$3, 0))</f>
        <v>4769217</v>
      </c>
      <c r="B26" s="46">
        <f>INDEX('Cal Data Formatted'!B11:GU11, MATCH('ISTD Template'!$B$8,'Cal Data Formatted'!$B$3:$GU$3, 0))</f>
        <v>998254</v>
      </c>
      <c r="C26" s="46">
        <f>INDEX('Cal Data Formatted'!B59:GU59, MATCH('ISTD Template'!$B$7,'Cal Data Formatted'!$B$3:$GU$3, 0))</f>
        <v>300</v>
      </c>
      <c r="D26" s="70">
        <f>INDEX('Cal Data Formatted'!B59:GU59, MATCH('ISTD Template'!$B$8,'Cal Data Formatted'!$B$3:$GU$3, 0))</f>
        <v>40</v>
      </c>
      <c r="E26" s="45">
        <f t="shared" si="0"/>
        <v>4.7775586173458855</v>
      </c>
      <c r="F26" s="45">
        <f t="shared" si="1"/>
        <v>7.5</v>
      </c>
      <c r="G26" s="45">
        <f t="shared" si="2"/>
        <v>56.25</v>
      </c>
      <c r="H26" s="7">
        <f t="shared" si="3"/>
        <v>0.63700781564611808</v>
      </c>
      <c r="I26" s="44"/>
      <c r="J26" s="31"/>
      <c r="K26" s="31"/>
      <c r="L26" s="31"/>
      <c r="M26" s="31"/>
      <c r="N26" s="31"/>
      <c r="O26" s="31"/>
      <c r="P26" s="31"/>
      <c r="Q26" s="31"/>
      <c r="R26" s="31"/>
      <c r="S26" s="31"/>
      <c r="T26" s="79">
        <v>8</v>
      </c>
      <c r="U26" s="81">
        <v>1</v>
      </c>
      <c r="V26" s="74">
        <f t="shared" si="4"/>
        <v>56.25</v>
      </c>
      <c r="W26" s="74">
        <f t="shared" si="5"/>
        <v>22.82506634217593</v>
      </c>
      <c r="X26" s="74">
        <f t="shared" si="6"/>
        <v>35.831689630094139</v>
      </c>
      <c r="Y26" s="81">
        <v>1</v>
      </c>
      <c r="Z26" s="82">
        <f t="shared" si="7"/>
        <v>0.13333333333333333</v>
      </c>
      <c r="AA26" s="83">
        <f t="shared" si="8"/>
        <v>4.7775586173458855</v>
      </c>
      <c r="AB26" s="84">
        <f t="shared" si="9"/>
        <v>1</v>
      </c>
      <c r="AC26" s="83">
        <f t="shared" si="10"/>
        <v>0.63700781564611808</v>
      </c>
      <c r="AD26" s="83">
        <f t="shared" si="88"/>
        <v>7.5</v>
      </c>
      <c r="AE26" s="83">
        <f t="shared" si="89"/>
        <v>3.0433421789567907</v>
      </c>
      <c r="AF26" s="81">
        <f t="shared" si="90"/>
        <v>1.7777777777777778E-2</v>
      </c>
      <c r="AG26" s="83">
        <f t="shared" si="11"/>
        <v>0.63700781564611808</v>
      </c>
      <c r="AH26" s="84">
        <f t="shared" si="12"/>
        <v>0.13333333333333333</v>
      </c>
      <c r="AI26" s="83">
        <f t="shared" si="13"/>
        <v>8.4934375419482414E-2</v>
      </c>
      <c r="AJ26" s="85">
        <f t="shared" si="91"/>
        <v>1</v>
      </c>
      <c r="AK26" s="85">
        <f t="shared" si="92"/>
        <v>0.40577895719423873</v>
      </c>
      <c r="AL26" s="85">
        <v>1</v>
      </c>
      <c r="AM26" s="85">
        <f t="shared" si="75"/>
        <v>7.5</v>
      </c>
      <c r="AN26" s="85">
        <f t="shared" si="14"/>
        <v>4.7775586173458855</v>
      </c>
      <c r="AO26" s="85">
        <f t="shared" si="76"/>
        <v>35.831689630094139</v>
      </c>
      <c r="AP26" s="85">
        <f t="shared" si="77"/>
        <v>56.25</v>
      </c>
      <c r="AQ26" s="85">
        <f t="shared" si="78"/>
        <v>421.875</v>
      </c>
      <c r="AR26" s="85">
        <f t="shared" si="79"/>
        <v>3164.0625</v>
      </c>
      <c r="AS26" s="85">
        <f t="shared" si="80"/>
        <v>268.73767222570604</v>
      </c>
      <c r="AT26" s="85">
        <f t="shared" si="81"/>
        <v>22.82506634217593</v>
      </c>
      <c r="AU26" s="86">
        <f t="shared" si="15"/>
        <v>0.13333333333333333</v>
      </c>
      <c r="AV26" s="83">
        <f t="shared" si="16"/>
        <v>1</v>
      </c>
      <c r="AW26" s="84">
        <f t="shared" si="17"/>
        <v>0.63700781564611808</v>
      </c>
      <c r="AX26" s="83">
        <f t="shared" si="18"/>
        <v>4.7775586173458855</v>
      </c>
      <c r="AY26" s="83">
        <f t="shared" si="19"/>
        <v>7.5</v>
      </c>
      <c r="AZ26" s="83">
        <f t="shared" si="20"/>
        <v>56.25</v>
      </c>
      <c r="BA26" s="83">
        <f t="shared" si="21"/>
        <v>421.875</v>
      </c>
      <c r="BB26" s="83">
        <f t="shared" si="22"/>
        <v>35.831689630094139</v>
      </c>
      <c r="BC26" s="83">
        <f t="shared" si="23"/>
        <v>3.0433421789567907</v>
      </c>
      <c r="BD26" s="86">
        <f t="shared" si="24"/>
        <v>1.7777777777777778E-2</v>
      </c>
      <c r="BE26" s="83">
        <f t="shared" si="25"/>
        <v>0.13333333333333333</v>
      </c>
      <c r="BF26" s="84">
        <f t="shared" si="26"/>
        <v>8.4934375419482414E-2</v>
      </c>
      <c r="BG26" s="83">
        <f t="shared" si="27"/>
        <v>0.63700781564611808</v>
      </c>
      <c r="BH26" s="83">
        <f t="shared" si="28"/>
        <v>1</v>
      </c>
      <c r="BI26" s="83">
        <f t="shared" si="29"/>
        <v>7.5</v>
      </c>
      <c r="BJ26" s="83">
        <f t="shared" si="30"/>
        <v>56.25</v>
      </c>
      <c r="BK26" s="83">
        <f t="shared" si="31"/>
        <v>4.7775586173458855</v>
      </c>
      <c r="BL26" s="83">
        <f t="shared" si="93"/>
        <v>297.08281348561627</v>
      </c>
      <c r="BM26" s="83">
        <f t="shared" si="33"/>
        <v>-9.7239550479457648E-3</v>
      </c>
      <c r="BN26" s="83">
        <f t="shared" si="94"/>
        <v>1.181941272180874E-5</v>
      </c>
      <c r="BO26" s="83">
        <f t="shared" si="95"/>
        <v>297.80098724768317</v>
      </c>
      <c r="BP26" s="83">
        <f t="shared" si="36"/>
        <v>-7.3300425077227754E-3</v>
      </c>
      <c r="BQ26" s="83">
        <f t="shared" si="96"/>
        <v>6.7161903956278489E-6</v>
      </c>
      <c r="BR26" s="83">
        <f t="shared" si="97"/>
        <v>304.6246031477225</v>
      </c>
      <c r="BS26" s="83">
        <f t="shared" si="39"/>
        <v>1.5415343825741654E-2</v>
      </c>
      <c r="BT26" s="83">
        <f t="shared" si="98"/>
        <v>2.9704103158228916E-5</v>
      </c>
      <c r="BU26" s="83">
        <f t="shared" si="99"/>
        <v>296.95809297718904</v>
      </c>
      <c r="BV26" s="83">
        <f t="shared" si="82"/>
        <v>-1.0139690076036535E-2</v>
      </c>
      <c r="BW26" s="83">
        <f t="shared" si="100"/>
        <v>1.2851664354759222E-5</v>
      </c>
      <c r="BX26" s="83">
        <f t="shared" si="101"/>
        <v>297.82002361441556</v>
      </c>
      <c r="BY26" s="83">
        <f t="shared" si="83"/>
        <v>-7.2665879519481303E-3</v>
      </c>
      <c r="BZ26" s="83">
        <f t="shared" si="102"/>
        <v>6.6004125579247153E-6</v>
      </c>
      <c r="CA26" s="83">
        <f t="shared" si="103"/>
        <v>299.85036652904671</v>
      </c>
      <c r="CB26" s="83">
        <f t="shared" si="84"/>
        <v>-4.9877823651096756E-4</v>
      </c>
      <c r="CC26" s="83">
        <f t="shared" si="104"/>
        <v>3.1097466152123835E-8</v>
      </c>
      <c r="CD26" s="83">
        <f t="shared" si="105"/>
        <v>298.57912031314379</v>
      </c>
      <c r="CE26" s="83">
        <f t="shared" si="48"/>
        <v>-4.7362656228540348E-3</v>
      </c>
      <c r="CF26" s="83">
        <f t="shared" si="106"/>
        <v>3.2046017214612738E-6</v>
      </c>
      <c r="CG26" s="83">
        <f t="shared" si="107"/>
        <v>298.58161448868339</v>
      </c>
      <c r="CH26" s="83">
        <f t="shared" si="51"/>
        <v>-4.7279517043887151E-3</v>
      </c>
      <c r="CI26" s="83">
        <f t="shared" si="108"/>
        <v>3.1933610455760225E-6</v>
      </c>
      <c r="CJ26" s="83">
        <f t="shared" si="109"/>
        <v>300.02035746738471</v>
      </c>
      <c r="CK26" s="83">
        <f t="shared" si="54"/>
        <v>6.7858224615709631E-5</v>
      </c>
      <c r="CL26" s="83">
        <f t="shared" si="110"/>
        <v>6.5781980685658576E-10</v>
      </c>
      <c r="CM26" s="83">
        <f t="shared" si="111"/>
        <v>298.57664521027544</v>
      </c>
      <c r="CN26" s="83">
        <f t="shared" si="85"/>
        <v>-4.7445159657485188E-3</v>
      </c>
      <c r="CO26" s="83">
        <f t="shared" si="112"/>
        <v>3.2157759641775142E-6</v>
      </c>
      <c r="CP26" s="83">
        <f t="shared" si="113"/>
        <v>298.56597357590499</v>
      </c>
      <c r="CQ26" s="83">
        <f t="shared" si="86"/>
        <v>-4.7800880803166969E-3</v>
      </c>
      <c r="CR26" s="83">
        <f t="shared" si="114"/>
        <v>3.264177436512252E-6</v>
      </c>
      <c r="CS26" s="83">
        <f t="shared" si="115"/>
        <v>298.35525250073886</v>
      </c>
      <c r="CT26" s="83">
        <f t="shared" si="87"/>
        <v>-5.4824916642038108E-3</v>
      </c>
      <c r="CU26" s="83">
        <f t="shared" si="116"/>
        <v>4.2939592640091813E-6</v>
      </c>
      <c r="CV26" s="83">
        <f t="shared" si="117"/>
        <v>2.2133289590788195E-3</v>
      </c>
      <c r="CW26" s="83">
        <f t="shared" si="118"/>
        <v>1.2447397963406381E-3</v>
      </c>
      <c r="CX26" s="83">
        <f t="shared" si="119"/>
        <v>5.258802979127666E-3</v>
      </c>
      <c r="CY26" s="83">
        <f t="shared" si="120"/>
        <v>5.3262407280136031E-4</v>
      </c>
      <c r="CZ26" s="83">
        <f t="shared" si="121"/>
        <v>5.307685878593719E-4</v>
      </c>
      <c r="DA26" s="83">
        <f t="shared" si="122"/>
        <v>1.1455167704950217E-7</v>
      </c>
      <c r="DB26" s="83">
        <f t="shared" si="123"/>
        <v>2.3950445076242528E-3</v>
      </c>
      <c r="DC26" s="83">
        <f t="shared" si="124"/>
        <v>1.2229475726899264E-3</v>
      </c>
      <c r="DD26" s="83">
        <f t="shared" si="125"/>
        <v>5.6840826032738653E-6</v>
      </c>
      <c r="DE26" s="83">
        <f t="shared" si="126"/>
        <v>5.3448155874433862E-4</v>
      </c>
      <c r="DF26" s="83">
        <f t="shared" si="127"/>
        <v>5.4245705705425898E-4</v>
      </c>
      <c r="DG26" s="83">
        <f t="shared" si="128"/>
        <v>7.0858819159046779E-4</v>
      </c>
      <c r="DH26" s="83">
        <f t="shared" si="129"/>
        <v>4.9842023189579585</v>
      </c>
    </row>
    <row r="27" spans="1:112" s="3" customFormat="1" ht="13.5" customHeight="1" x14ac:dyDescent="0.25">
      <c r="A27" s="78">
        <f>INDEX('Cal Data Formatted'!B12:GU12, MATCH('ISTD Template'!$B$7,'Cal Data Formatted'!$B$3:$GU$3, 0))</f>
        <v>6358956</v>
      </c>
      <c r="B27" s="46">
        <f>INDEX('Cal Data Formatted'!B12:GU12, MATCH('ISTD Template'!$B$8,'Cal Data Formatted'!$B$3:$GU$3, 0))</f>
        <v>982842</v>
      </c>
      <c r="C27" s="46">
        <f>INDEX('Cal Data Formatted'!B60:GU60, MATCH('ISTD Template'!$B$7,'Cal Data Formatted'!$B$3:$GU$3, 0))</f>
        <v>400</v>
      </c>
      <c r="D27" s="70">
        <f>INDEX('Cal Data Formatted'!B60:GU60, MATCH('ISTD Template'!$B$8,'Cal Data Formatted'!$B$3:$GU$3, 0))</f>
        <v>40</v>
      </c>
      <c r="E27" s="45">
        <f t="shared" si="0"/>
        <v>6.469967705897794</v>
      </c>
      <c r="F27" s="45">
        <f t="shared" si="1"/>
        <v>10</v>
      </c>
      <c r="G27" s="45">
        <f t="shared" si="2"/>
        <v>100</v>
      </c>
      <c r="H27" s="7">
        <f t="shared" si="3"/>
        <v>0.64699677058977945</v>
      </c>
      <c r="I27" s="44"/>
      <c r="J27" s="31"/>
      <c r="K27" s="31"/>
      <c r="L27" s="31"/>
      <c r="M27" s="31"/>
      <c r="N27" s="31"/>
      <c r="O27" s="31"/>
      <c r="P27" s="31"/>
      <c r="Q27" s="31"/>
      <c r="R27" s="31"/>
      <c r="S27" s="31"/>
      <c r="T27" s="79">
        <v>9</v>
      </c>
      <c r="U27" s="81">
        <v>1</v>
      </c>
      <c r="V27" s="74">
        <f t="shared" si="4"/>
        <v>100</v>
      </c>
      <c r="W27" s="74">
        <f t="shared" si="5"/>
        <v>41.860482115360362</v>
      </c>
      <c r="X27" s="74">
        <f t="shared" si="6"/>
        <v>64.69967705897794</v>
      </c>
      <c r="Y27" s="81">
        <v>1</v>
      </c>
      <c r="Z27" s="82">
        <f t="shared" si="7"/>
        <v>0.1</v>
      </c>
      <c r="AA27" s="83">
        <f t="shared" si="8"/>
        <v>6.469967705897794</v>
      </c>
      <c r="AB27" s="84">
        <f t="shared" si="9"/>
        <v>1</v>
      </c>
      <c r="AC27" s="83">
        <f t="shared" si="10"/>
        <v>0.64699677058977945</v>
      </c>
      <c r="AD27" s="83">
        <f t="shared" si="88"/>
        <v>10</v>
      </c>
      <c r="AE27" s="83">
        <f t="shared" si="89"/>
        <v>4.1860482115360362</v>
      </c>
      <c r="AF27" s="81">
        <f t="shared" si="90"/>
        <v>0.01</v>
      </c>
      <c r="AG27" s="83">
        <f t="shared" si="11"/>
        <v>0.64699677058977945</v>
      </c>
      <c r="AH27" s="84">
        <f t="shared" si="12"/>
        <v>0.1</v>
      </c>
      <c r="AI27" s="83">
        <f t="shared" si="13"/>
        <v>6.4699677058977945E-2</v>
      </c>
      <c r="AJ27" s="85">
        <f t="shared" si="91"/>
        <v>1</v>
      </c>
      <c r="AK27" s="85">
        <f t="shared" si="92"/>
        <v>0.41860482115360365</v>
      </c>
      <c r="AL27" s="85">
        <v>1</v>
      </c>
      <c r="AM27" s="85">
        <f t="shared" si="75"/>
        <v>10</v>
      </c>
      <c r="AN27" s="85">
        <f t="shared" si="14"/>
        <v>6.469967705897794</v>
      </c>
      <c r="AO27" s="85">
        <f t="shared" si="76"/>
        <v>64.69967705897794</v>
      </c>
      <c r="AP27" s="85">
        <f t="shared" si="77"/>
        <v>100</v>
      </c>
      <c r="AQ27" s="85">
        <f t="shared" si="78"/>
        <v>1000</v>
      </c>
      <c r="AR27" s="85">
        <f t="shared" si="79"/>
        <v>10000</v>
      </c>
      <c r="AS27" s="85">
        <f t="shared" si="80"/>
        <v>646.99677058977943</v>
      </c>
      <c r="AT27" s="85">
        <f t="shared" si="81"/>
        <v>41.860482115360362</v>
      </c>
      <c r="AU27" s="86">
        <f t="shared" si="15"/>
        <v>0.1</v>
      </c>
      <c r="AV27" s="83">
        <f t="shared" si="16"/>
        <v>1</v>
      </c>
      <c r="AW27" s="84">
        <f t="shared" si="17"/>
        <v>0.64699677058977945</v>
      </c>
      <c r="AX27" s="83">
        <f t="shared" si="18"/>
        <v>6.469967705897794</v>
      </c>
      <c r="AY27" s="83">
        <f t="shared" si="19"/>
        <v>10</v>
      </c>
      <c r="AZ27" s="83">
        <f t="shared" si="20"/>
        <v>100</v>
      </c>
      <c r="BA27" s="83">
        <f t="shared" si="21"/>
        <v>1000</v>
      </c>
      <c r="BB27" s="83">
        <f t="shared" si="22"/>
        <v>64.69967705897794</v>
      </c>
      <c r="BC27" s="83">
        <f t="shared" si="23"/>
        <v>4.1860482115360362</v>
      </c>
      <c r="BD27" s="86">
        <f t="shared" si="24"/>
        <v>0.01</v>
      </c>
      <c r="BE27" s="83">
        <f t="shared" si="25"/>
        <v>0.1</v>
      </c>
      <c r="BF27" s="84">
        <f t="shared" si="26"/>
        <v>6.4699677058977945E-2</v>
      </c>
      <c r="BG27" s="83">
        <f t="shared" si="27"/>
        <v>0.64699677058977945</v>
      </c>
      <c r="BH27" s="83">
        <f t="shared" si="28"/>
        <v>1</v>
      </c>
      <c r="BI27" s="83">
        <f t="shared" si="29"/>
        <v>10</v>
      </c>
      <c r="BJ27" s="83">
        <f t="shared" si="30"/>
        <v>100</v>
      </c>
      <c r="BK27" s="83">
        <f t="shared" si="31"/>
        <v>6.469967705897794</v>
      </c>
      <c r="BL27" s="83">
        <f t="shared" si="93"/>
        <v>402.02414322764548</v>
      </c>
      <c r="BM27" s="83">
        <f t="shared" si="33"/>
        <v>5.0603580691137044E-3</v>
      </c>
      <c r="BN27" s="83">
        <f t="shared" si="94"/>
        <v>3.2009029734555223E-6</v>
      </c>
      <c r="BO27" s="83">
        <f t="shared" si="95"/>
        <v>403.28674072624915</v>
      </c>
      <c r="BP27" s="83">
        <f t="shared" si="36"/>
        <v>8.2168518156228738E-3</v>
      </c>
      <c r="BQ27" s="83">
        <f t="shared" si="96"/>
        <v>8.4395817199881147E-6</v>
      </c>
      <c r="BR27" s="83">
        <f t="shared" si="97"/>
        <v>412.55315980208707</v>
      </c>
      <c r="BS27" s="83">
        <f t="shared" si="39"/>
        <v>3.1382899505217665E-2</v>
      </c>
      <c r="BT27" s="83">
        <f t="shared" si="98"/>
        <v>1.2311079766932391E-4</v>
      </c>
      <c r="BU27" s="83">
        <f t="shared" si="99"/>
        <v>402.15294577270254</v>
      </c>
      <c r="BV27" s="83">
        <f t="shared" si="82"/>
        <v>5.3823644317563431E-3</v>
      </c>
      <c r="BW27" s="83">
        <f t="shared" si="100"/>
        <v>3.6212308595294726E-6</v>
      </c>
      <c r="BX27" s="83">
        <f t="shared" si="101"/>
        <v>403.32020793194266</v>
      </c>
      <c r="BY27" s="83">
        <f t="shared" si="83"/>
        <v>8.3005198298566549E-3</v>
      </c>
      <c r="BZ27" s="83">
        <f t="shared" si="102"/>
        <v>8.6123286807304443E-6</v>
      </c>
      <c r="CA27" s="83">
        <f t="shared" si="103"/>
        <v>406.06978237816054</v>
      </c>
      <c r="CB27" s="83">
        <f t="shared" si="84"/>
        <v>1.5174455945401349E-2</v>
      </c>
      <c r="CC27" s="83">
        <f t="shared" si="104"/>
        <v>2.8783014154865795E-5</v>
      </c>
      <c r="CD27" s="83">
        <f t="shared" si="105"/>
        <v>402.24911115871885</v>
      </c>
      <c r="CE27" s="83">
        <f t="shared" si="48"/>
        <v>5.6227778967971173E-3</v>
      </c>
      <c r="CF27" s="83">
        <f t="shared" si="106"/>
        <v>4.5165187538157448E-6</v>
      </c>
      <c r="CG27" s="83">
        <f t="shared" si="107"/>
        <v>402.2494823274269</v>
      </c>
      <c r="CH27" s="83">
        <f t="shared" si="51"/>
        <v>5.6237058185672597E-3</v>
      </c>
      <c r="CI27" s="83">
        <f t="shared" si="108"/>
        <v>4.5180095905410356E-6</v>
      </c>
      <c r="CJ27" s="83">
        <f t="shared" si="109"/>
        <v>400.39135911638988</v>
      </c>
      <c r="CK27" s="83">
        <f t="shared" si="54"/>
        <v>9.7839779097469654E-4</v>
      </c>
      <c r="CL27" s="83">
        <f t="shared" si="110"/>
        <v>1.3675174819773798E-7</v>
      </c>
      <c r="CM27" s="83">
        <f t="shared" si="111"/>
        <v>402.24777344360456</v>
      </c>
      <c r="CN27" s="83">
        <f t="shared" si="85"/>
        <v>5.6194336090113952E-3</v>
      </c>
      <c r="CO27" s="83">
        <f t="shared" si="112"/>
        <v>4.5111477265838331E-6</v>
      </c>
      <c r="CP27" s="83">
        <f t="shared" si="113"/>
        <v>402.24715453055609</v>
      </c>
      <c r="CQ27" s="83">
        <f t="shared" si="86"/>
        <v>5.6178863263902203E-3</v>
      </c>
      <c r="CR27" s="83">
        <f t="shared" si="114"/>
        <v>4.5086638251774577E-6</v>
      </c>
      <c r="CS27" s="83">
        <f t="shared" si="115"/>
        <v>402.54806902901828</v>
      </c>
      <c r="CT27" s="83">
        <f t="shared" si="87"/>
        <v>6.3701725725456978E-3</v>
      </c>
      <c r="CU27" s="83">
        <f t="shared" si="116"/>
        <v>5.797014086287639E-6</v>
      </c>
      <c r="CV27" s="83">
        <f t="shared" si="117"/>
        <v>1.0656143283521557E-3</v>
      </c>
      <c r="CW27" s="83">
        <f t="shared" si="118"/>
        <v>2.7806989412534817E-3</v>
      </c>
      <c r="CX27" s="83">
        <f t="shared" si="119"/>
        <v>3.87475345579954E-2</v>
      </c>
      <c r="CY27" s="83">
        <f t="shared" si="120"/>
        <v>1.3616556582264376E-3</v>
      </c>
      <c r="CZ27" s="83">
        <f t="shared" si="121"/>
        <v>1.3621830960620809E-3</v>
      </c>
      <c r="DA27" s="83">
        <f t="shared" si="122"/>
        <v>4.4767831693346042E-5</v>
      </c>
      <c r="DB27" s="83">
        <f t="shared" si="123"/>
        <v>1.1997421022653858E-3</v>
      </c>
      <c r="DC27" s="83">
        <f t="shared" si="124"/>
        <v>2.8368398996276236E-3</v>
      </c>
      <c r="DD27" s="83">
        <f t="shared" si="125"/>
        <v>9.3529609548499287E-3</v>
      </c>
      <c r="DE27" s="83">
        <f t="shared" si="126"/>
        <v>1.3599770951340914E-3</v>
      </c>
      <c r="DF27" s="83">
        <f t="shared" si="127"/>
        <v>1.3588774420784802E-3</v>
      </c>
      <c r="DG27" s="83">
        <f t="shared" si="128"/>
        <v>1.7252752988320857E-3</v>
      </c>
      <c r="DH27" s="83">
        <f t="shared" si="129"/>
        <v>15.405168153204507</v>
      </c>
    </row>
    <row r="28" spans="1:112" s="3" customFormat="1" ht="13.5" customHeight="1" x14ac:dyDescent="0.25">
      <c r="A28" s="78">
        <f>INDEX('Cal Data Formatted'!B13:GU13, MATCH('ISTD Template'!$B$7,'Cal Data Formatted'!$B$3:$GU$3, 0))</f>
        <v>7948695</v>
      </c>
      <c r="B28" s="46">
        <f>INDEX('Cal Data Formatted'!B13:GU13, MATCH('ISTD Template'!$B$8,'Cal Data Formatted'!$B$3:$GU$3, 0))</f>
        <v>985187</v>
      </c>
      <c r="C28" s="46">
        <f>INDEX('Cal Data Formatted'!B61:GU61, MATCH('ISTD Template'!$B$7,'Cal Data Formatted'!$B$3:$GU$3, 0))</f>
        <v>500</v>
      </c>
      <c r="D28" s="70">
        <f>INDEX('Cal Data Formatted'!B61:GU61, MATCH('ISTD Template'!$B$8,'Cal Data Formatted'!$B$3:$GU$3, 0))</f>
        <v>40</v>
      </c>
      <c r="E28" s="45">
        <f t="shared" si="0"/>
        <v>8.0682093856293271</v>
      </c>
      <c r="F28" s="45">
        <f t="shared" si="1"/>
        <v>12.5</v>
      </c>
      <c r="G28" s="45">
        <f t="shared" si="2"/>
        <v>156.25</v>
      </c>
      <c r="H28" s="7">
        <f t="shared" si="3"/>
        <v>0.64545675085034615</v>
      </c>
      <c r="I28" s="44"/>
      <c r="J28" s="31"/>
      <c r="K28" s="31"/>
      <c r="L28" s="31"/>
      <c r="M28" s="31"/>
      <c r="N28" s="31"/>
      <c r="O28" s="31"/>
      <c r="P28" s="31"/>
      <c r="Q28" s="31"/>
      <c r="R28" s="31"/>
      <c r="S28" s="31"/>
      <c r="T28" s="79">
        <v>10</v>
      </c>
      <c r="U28" s="81">
        <v>1</v>
      </c>
      <c r="V28" s="74">
        <f t="shared" si="4"/>
        <v>156.25</v>
      </c>
      <c r="W28" s="74">
        <f t="shared" si="5"/>
        <v>65.096002690357167</v>
      </c>
      <c r="X28" s="74">
        <f t="shared" si="6"/>
        <v>100.85261732036659</v>
      </c>
      <c r="Y28" s="81">
        <v>1</v>
      </c>
      <c r="Z28" s="82">
        <f t="shared" si="7"/>
        <v>0.08</v>
      </c>
      <c r="AA28" s="83">
        <f t="shared" si="8"/>
        <v>8.0682093856293271</v>
      </c>
      <c r="AB28" s="84">
        <f t="shared" si="9"/>
        <v>1</v>
      </c>
      <c r="AC28" s="83">
        <f t="shared" si="10"/>
        <v>0.64545675085034615</v>
      </c>
      <c r="AD28" s="83">
        <f t="shared" ref="AD28" si="130">Z28*V28</f>
        <v>12.5</v>
      </c>
      <c r="AE28" s="83">
        <f t="shared" ref="AE28" si="131">Z28*W28</f>
        <v>5.2076802152285735</v>
      </c>
      <c r="AF28" s="81">
        <f t="shared" ref="AF28" si="132">1/V28</f>
        <v>6.4000000000000003E-3</v>
      </c>
      <c r="AG28" s="83">
        <f t="shared" si="11"/>
        <v>0.64545675085034615</v>
      </c>
      <c r="AH28" s="84">
        <f t="shared" si="12"/>
        <v>0.08</v>
      </c>
      <c r="AI28" s="83">
        <f t="shared" si="13"/>
        <v>5.1636540068027696E-2</v>
      </c>
      <c r="AJ28" s="85">
        <f t="shared" ref="AJ28" si="133">AF28*V28</f>
        <v>1</v>
      </c>
      <c r="AK28" s="85">
        <f t="shared" ref="AK28" si="134">AF28*W28</f>
        <v>0.4166144172182859</v>
      </c>
      <c r="AL28" s="85">
        <v>1</v>
      </c>
      <c r="AM28" s="85">
        <f t="shared" si="75"/>
        <v>12.5</v>
      </c>
      <c r="AN28" s="85">
        <f t="shared" si="14"/>
        <v>8.0682093856293271</v>
      </c>
      <c r="AO28" s="85">
        <f t="shared" si="76"/>
        <v>100.85261732036659</v>
      </c>
      <c r="AP28" s="85">
        <f t="shared" si="77"/>
        <v>156.25</v>
      </c>
      <c r="AQ28" s="85">
        <f t="shared" si="78"/>
        <v>1953.125</v>
      </c>
      <c r="AR28" s="85">
        <f t="shared" si="79"/>
        <v>24414.0625</v>
      </c>
      <c r="AS28" s="85">
        <f t="shared" si="80"/>
        <v>1260.6577165045824</v>
      </c>
      <c r="AT28" s="85">
        <f t="shared" si="81"/>
        <v>65.096002690357167</v>
      </c>
      <c r="AU28" s="86">
        <f t="shared" si="15"/>
        <v>0.08</v>
      </c>
      <c r="AV28" s="83">
        <f t="shared" si="16"/>
        <v>1</v>
      </c>
      <c r="AW28" s="84">
        <f t="shared" si="17"/>
        <v>0.64545675085034615</v>
      </c>
      <c r="AX28" s="83">
        <f t="shared" si="18"/>
        <v>8.0682093856293271</v>
      </c>
      <c r="AY28" s="83">
        <f t="shared" si="19"/>
        <v>12.5</v>
      </c>
      <c r="AZ28" s="83">
        <f t="shared" si="20"/>
        <v>156.25</v>
      </c>
      <c r="BA28" s="83">
        <f t="shared" si="21"/>
        <v>1953.125</v>
      </c>
      <c r="BB28" s="83">
        <f t="shared" si="22"/>
        <v>100.85261732036659</v>
      </c>
      <c r="BC28" s="83">
        <f t="shared" si="23"/>
        <v>5.2076802152285735</v>
      </c>
      <c r="BD28" s="86">
        <f t="shared" si="24"/>
        <v>6.4000000000000003E-3</v>
      </c>
      <c r="BE28" s="83">
        <f t="shared" si="25"/>
        <v>0.08</v>
      </c>
      <c r="BF28" s="84">
        <f t="shared" si="26"/>
        <v>5.1636540068027696E-2</v>
      </c>
      <c r="BG28" s="83">
        <f t="shared" si="27"/>
        <v>0.64545675085034615</v>
      </c>
      <c r="BH28" s="83">
        <f t="shared" si="28"/>
        <v>1</v>
      </c>
      <c r="BI28" s="83">
        <f t="shared" si="29"/>
        <v>12.5</v>
      </c>
      <c r="BJ28" s="83">
        <f t="shared" si="30"/>
        <v>156.25</v>
      </c>
      <c r="BK28" s="83">
        <f t="shared" si="31"/>
        <v>8.0682093856293271</v>
      </c>
      <c r="BL28" s="83">
        <f t="shared" si="93"/>
        <v>501.12642780806596</v>
      </c>
      <c r="BM28" s="83">
        <f t="shared" si="33"/>
        <v>2.25285561613191E-3</v>
      </c>
      <c r="BN28" s="83">
        <f t="shared" si="94"/>
        <v>6.3441980339213598E-7</v>
      </c>
      <c r="BO28" s="83">
        <f t="shared" si="95"/>
        <v>502.90315673804412</v>
      </c>
      <c r="BP28" s="83">
        <f t="shared" si="36"/>
        <v>5.8063134760882353E-3</v>
      </c>
      <c r="BQ28" s="83">
        <f t="shared" si="96"/>
        <v>4.2141595228254808E-6</v>
      </c>
      <c r="BR28" s="83">
        <f t="shared" si="97"/>
        <v>514.4764588703199</v>
      </c>
      <c r="BS28" s="83">
        <f t="shared" si="39"/>
        <v>2.8952917740639805E-2</v>
      </c>
      <c r="BT28" s="83">
        <f t="shared" si="98"/>
        <v>1.0478393071203189E-4</v>
      </c>
      <c r="BU28" s="83">
        <f t="shared" si="99"/>
        <v>501.49464711919478</v>
      </c>
      <c r="BV28" s="83">
        <f t="shared" si="82"/>
        <v>2.9892942383895615E-3</v>
      </c>
      <c r="BW28" s="83">
        <f t="shared" si="100"/>
        <v>1.1169850054586285E-6</v>
      </c>
      <c r="BX28" s="83">
        <f t="shared" si="101"/>
        <v>502.95025183575098</v>
      </c>
      <c r="BY28" s="83">
        <f t="shared" si="83"/>
        <v>5.9005036715019518E-3</v>
      </c>
      <c r="BZ28" s="83">
        <f t="shared" si="102"/>
        <v>4.3519929471760015E-6</v>
      </c>
      <c r="CA28" s="83">
        <f t="shared" si="103"/>
        <v>506.37903902015057</v>
      </c>
      <c r="CB28" s="83">
        <f t="shared" si="84"/>
        <v>1.2758078040301143E-2</v>
      </c>
      <c r="CC28" s="83">
        <f t="shared" si="104"/>
        <v>2.0346069410301784E-5</v>
      </c>
      <c r="CD28" s="83">
        <f t="shared" si="105"/>
        <v>499.19010461872011</v>
      </c>
      <c r="CE28" s="83">
        <f t="shared" si="48"/>
        <v>-1.6197907625597736E-3</v>
      </c>
      <c r="CF28" s="83">
        <f t="shared" si="106"/>
        <v>3.7481744492485326E-7</v>
      </c>
      <c r="CG28" s="83">
        <f t="shared" si="107"/>
        <v>499.18694013281697</v>
      </c>
      <c r="CH28" s="83">
        <f t="shared" si="51"/>
        <v>-1.626119734366057E-3</v>
      </c>
      <c r="CI28" s="83">
        <f t="shared" si="108"/>
        <v>3.7775219864210511E-7</v>
      </c>
      <c r="CJ28" s="83">
        <f t="shared" si="109"/>
        <v>492.69853485193443</v>
      </c>
      <c r="CK28" s="83">
        <f t="shared" si="54"/>
        <v>-1.4602930296131149E-2</v>
      </c>
      <c r="CL28" s="83">
        <f t="shared" si="110"/>
        <v>3.0463653319094996E-5</v>
      </c>
      <c r="CM28" s="83">
        <f t="shared" si="111"/>
        <v>499.19189920083409</v>
      </c>
      <c r="CN28" s="83">
        <f t="shared" si="85"/>
        <v>-1.6162015983318271E-3</v>
      </c>
      <c r="CO28" s="83">
        <f t="shared" si="112"/>
        <v>3.731582294929075E-7</v>
      </c>
      <c r="CP28" s="83">
        <f t="shared" si="113"/>
        <v>499.20678792261879</v>
      </c>
      <c r="CQ28" s="83">
        <f t="shared" si="86"/>
        <v>-1.5864241547624261E-3</v>
      </c>
      <c r="CR28" s="83">
        <f t="shared" si="114"/>
        <v>3.5953451411623971E-7</v>
      </c>
      <c r="CS28" s="83">
        <f t="shared" si="115"/>
        <v>500.24944561930135</v>
      </c>
      <c r="CT28" s="83">
        <f t="shared" si="87"/>
        <v>4.9889123860270953E-4</v>
      </c>
      <c r="CU28" s="83">
        <f t="shared" si="116"/>
        <v>3.555606685064938E-8</v>
      </c>
      <c r="CV28" s="83">
        <f t="shared" si="117"/>
        <v>3.3000787116334762E-4</v>
      </c>
      <c r="CW28" s="83">
        <f t="shared" si="118"/>
        <v>2.1695219384437205E-3</v>
      </c>
      <c r="CX28" s="83">
        <f t="shared" si="119"/>
        <v>5.1530296454130577E-2</v>
      </c>
      <c r="CY28" s="83">
        <f t="shared" si="120"/>
        <v>1.7999938981083075E-4</v>
      </c>
      <c r="CZ28" s="83">
        <f t="shared" si="121"/>
        <v>1.8142481533391609E-4</v>
      </c>
      <c r="DA28" s="83">
        <f t="shared" si="122"/>
        <v>1.64172166814908E-2</v>
      </c>
      <c r="DB28" s="83">
        <f t="shared" si="123"/>
        <v>5.7822791762282772E-4</v>
      </c>
      <c r="DC28" s="83">
        <f t="shared" si="124"/>
        <v>2.2398680740724273E-3</v>
      </c>
      <c r="DD28" s="83">
        <f t="shared" si="125"/>
        <v>1.0330311034060605E-2</v>
      </c>
      <c r="DE28" s="83">
        <f t="shared" si="126"/>
        <v>1.7918731588659461E-4</v>
      </c>
      <c r="DF28" s="83">
        <f t="shared" si="127"/>
        <v>1.7257946781047362E-4</v>
      </c>
      <c r="DG28" s="83">
        <f t="shared" si="128"/>
        <v>1.6764382362886464E-5</v>
      </c>
      <c r="DH28" s="83">
        <f t="shared" si="129"/>
        <v>30.50555577866621</v>
      </c>
    </row>
    <row r="29" spans="1:112" s="11" customFormat="1" ht="13.5" customHeight="1" x14ac:dyDescent="0.2">
      <c r="A29" s="167" t="s">
        <v>205</v>
      </c>
      <c r="B29" s="168"/>
      <c r="C29" s="168"/>
      <c r="D29" s="169"/>
      <c r="E29" s="34">
        <f>SUM(E19:E28)</f>
        <v>25.450259033732639</v>
      </c>
      <c r="F29" s="34">
        <f>SUM(F19:F28)</f>
        <v>39.662500000000001</v>
      </c>
      <c r="G29" s="34">
        <f>SUM(G19:G28)</f>
        <v>345.76640624999999</v>
      </c>
      <c r="H29" s="34">
        <f>SUM(H19:H28)</f>
        <v>6.3732569983476477</v>
      </c>
      <c r="I29" s="38"/>
      <c r="J29" s="37"/>
      <c r="K29" s="37"/>
      <c r="L29" s="37"/>
      <c r="M29" s="37"/>
      <c r="N29" s="37"/>
      <c r="O29" s="37"/>
      <c r="P29" s="37"/>
      <c r="Q29" s="37"/>
      <c r="R29" s="37"/>
      <c r="S29" s="37"/>
      <c r="T29" s="80"/>
      <c r="U29" s="42"/>
      <c r="V29" s="28"/>
      <c r="W29" s="28"/>
      <c r="X29" s="28"/>
      <c r="Y29" s="42"/>
      <c r="Z29" s="43"/>
      <c r="AA29" s="7"/>
      <c r="AB29" s="39"/>
      <c r="AC29" s="7"/>
      <c r="AD29" s="7"/>
      <c r="AE29" s="7"/>
      <c r="AF29" s="42"/>
      <c r="AG29" s="7"/>
      <c r="AH29" s="39"/>
      <c r="AI29" s="7"/>
      <c r="AJ29" s="41"/>
      <c r="AK29" s="41"/>
      <c r="AL29" s="41"/>
      <c r="AM29" s="41"/>
      <c r="AN29" s="41"/>
      <c r="AO29" s="41"/>
      <c r="AP29" s="41"/>
      <c r="AQ29" s="41"/>
      <c r="AR29" s="41"/>
      <c r="AS29" s="41"/>
      <c r="AT29" s="41"/>
      <c r="AU29" s="40"/>
      <c r="AV29" s="7"/>
      <c r="AW29" s="39"/>
      <c r="AX29" s="7"/>
      <c r="AY29" s="7"/>
      <c r="AZ29" s="7"/>
      <c r="BA29" s="7"/>
      <c r="BB29" s="7"/>
      <c r="BC29" s="7"/>
      <c r="BD29" s="40"/>
      <c r="BE29" s="7"/>
      <c r="BF29" s="39"/>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row>
    <row r="30" spans="1:112" s="3" customFormat="1" ht="13.5" customHeight="1" x14ac:dyDescent="0.2">
      <c r="A30" s="27"/>
      <c r="B30" s="27"/>
      <c r="C30" s="27"/>
      <c r="D30" s="32"/>
      <c r="E30" s="32"/>
      <c r="F30" s="32"/>
      <c r="G30" s="31"/>
      <c r="T30" s="66"/>
      <c r="U30" s="42"/>
      <c r="V30" s="28"/>
      <c r="W30" s="28"/>
      <c r="X30" s="28"/>
      <c r="Y30" s="42"/>
      <c r="Z30" s="43"/>
      <c r="AA30" s="7"/>
      <c r="AB30" s="39"/>
      <c r="AC30" s="7"/>
      <c r="AD30" s="7"/>
      <c r="AE30" s="7"/>
      <c r="AF30" s="42"/>
      <c r="AG30" s="7"/>
      <c r="AH30" s="39"/>
      <c r="AI30" s="7"/>
      <c r="AJ30" s="41"/>
      <c r="AK30" s="41"/>
      <c r="AL30" s="41"/>
      <c r="AM30" s="41"/>
      <c r="AN30" s="41"/>
      <c r="AO30" s="41"/>
      <c r="AP30" s="41"/>
      <c r="AQ30" s="41"/>
      <c r="AR30" s="41"/>
      <c r="AS30" s="41"/>
      <c r="AT30" s="41"/>
      <c r="AU30" s="40"/>
      <c r="AV30" s="7"/>
      <c r="AW30" s="39"/>
      <c r="AX30" s="7"/>
      <c r="AY30" s="7"/>
      <c r="AZ30" s="7"/>
      <c r="BA30" s="7"/>
      <c r="BB30" s="7"/>
      <c r="BC30" s="7"/>
      <c r="BD30" s="40"/>
      <c r="BE30" s="7"/>
      <c r="BF30" s="39"/>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row>
    <row r="31" spans="1:112" s="30" customFormat="1" ht="13.5" customHeight="1" x14ac:dyDescent="0.2">
      <c r="A31" s="26" t="s">
        <v>206</v>
      </c>
      <c r="B31" s="27"/>
      <c r="C31" s="27"/>
      <c r="D31" s="17" t="s">
        <v>208</v>
      </c>
      <c r="E31" s="7">
        <f>AVERAGE(H19:H28)</f>
        <v>0.63732569983476473</v>
      </c>
      <c r="G31" s="3"/>
      <c r="T31" s="36" t="s">
        <v>279</v>
      </c>
      <c r="U31" s="36">
        <f t="shared" ref="U31:BK31" si="135">SUM(U19:U30)</f>
        <v>10</v>
      </c>
      <c r="V31" s="33">
        <f t="shared" si="135"/>
        <v>345.76640624999999</v>
      </c>
      <c r="W31" s="33">
        <f t="shared" si="135"/>
        <v>143.2013338545629</v>
      </c>
      <c r="X31" s="33">
        <f t="shared" si="135"/>
        <v>222.51210697198249</v>
      </c>
      <c r="Y31" s="36">
        <f t="shared" si="135"/>
        <v>10</v>
      </c>
      <c r="Z31" s="33">
        <f t="shared" si="135"/>
        <v>127.31333333333333</v>
      </c>
      <c r="AA31" s="33">
        <f t="shared" si="135"/>
        <v>25.450259033732639</v>
      </c>
      <c r="AB31" s="33">
        <f t="shared" si="135"/>
        <v>10</v>
      </c>
      <c r="AC31" s="33">
        <f t="shared" si="135"/>
        <v>6.3732569983476477</v>
      </c>
      <c r="AD31" s="33">
        <f t="shared" si="135"/>
        <v>39.662500000000001</v>
      </c>
      <c r="AE31" s="33">
        <f t="shared" si="135"/>
        <v>16.333328982564044</v>
      </c>
      <c r="AF31" s="35">
        <f t="shared" si="135"/>
        <v>8019.4341777777781</v>
      </c>
      <c r="AG31" s="33">
        <f t="shared" si="135"/>
        <v>6.3732569983476477</v>
      </c>
      <c r="AH31" s="33">
        <f t="shared" si="135"/>
        <v>127.31333333333333</v>
      </c>
      <c r="AI31" s="33">
        <f t="shared" si="135"/>
        <v>86.212437722210964</v>
      </c>
      <c r="AJ31" s="33">
        <f t="shared" si="135"/>
        <v>10</v>
      </c>
      <c r="AK31" s="33">
        <f t="shared" si="135"/>
        <v>4.0744561111510977</v>
      </c>
      <c r="AL31" s="34">
        <f t="shared" si="135"/>
        <v>10</v>
      </c>
      <c r="AM31" s="33">
        <f t="shared" si="135"/>
        <v>39.662500000000001</v>
      </c>
      <c r="AN31" s="33">
        <f t="shared" si="135"/>
        <v>25.450259033732639</v>
      </c>
      <c r="AO31" s="33">
        <f t="shared" si="135"/>
        <v>222.51210697198249</v>
      </c>
      <c r="AP31" s="33">
        <f t="shared" si="135"/>
        <v>345.76640624999999</v>
      </c>
      <c r="AQ31" s="33">
        <f t="shared" si="135"/>
        <v>3517.8379082031252</v>
      </c>
      <c r="AR31" s="33">
        <f t="shared" si="135"/>
        <v>38244.78540080566</v>
      </c>
      <c r="AS31" s="33">
        <f t="shared" si="135"/>
        <v>2267.0046104048633</v>
      </c>
      <c r="AT31" s="33">
        <f t="shared" si="135"/>
        <v>143.2013338545629</v>
      </c>
      <c r="AU31" s="34">
        <f t="shared" si="135"/>
        <v>127.31333333333333</v>
      </c>
      <c r="AV31" s="33">
        <f t="shared" si="135"/>
        <v>10</v>
      </c>
      <c r="AW31" s="33">
        <f t="shared" si="135"/>
        <v>6.3732569983476477</v>
      </c>
      <c r="AX31" s="33">
        <f t="shared" si="135"/>
        <v>25.450259033732639</v>
      </c>
      <c r="AY31" s="33">
        <f t="shared" si="135"/>
        <v>39.662500000000001</v>
      </c>
      <c r="AZ31" s="33">
        <f t="shared" si="135"/>
        <v>345.76640624999999</v>
      </c>
      <c r="BA31" s="33">
        <f t="shared" si="135"/>
        <v>3517.8379082031252</v>
      </c>
      <c r="BB31" s="33">
        <f t="shared" si="135"/>
        <v>222.51210697198249</v>
      </c>
      <c r="BC31" s="33">
        <f t="shared" si="135"/>
        <v>16.333328982564044</v>
      </c>
      <c r="BD31" s="33">
        <f t="shared" si="135"/>
        <v>8019.4341777777781</v>
      </c>
      <c r="BE31" s="33">
        <f t="shared" si="135"/>
        <v>127.31333333333333</v>
      </c>
      <c r="BF31" s="33">
        <f t="shared" si="135"/>
        <v>86.212437722210964</v>
      </c>
      <c r="BG31" s="33">
        <f t="shared" si="135"/>
        <v>6.3732569983476477</v>
      </c>
      <c r="BH31" s="33">
        <f t="shared" si="135"/>
        <v>10</v>
      </c>
      <c r="BI31" s="33">
        <f t="shared" si="135"/>
        <v>39.662500000000001</v>
      </c>
      <c r="BJ31" s="33">
        <f t="shared" si="135"/>
        <v>345.76640624999999</v>
      </c>
      <c r="BK31" s="33">
        <f t="shared" si="135"/>
        <v>25.450259033732639</v>
      </c>
      <c r="BL31" s="33"/>
      <c r="BM31" s="33"/>
      <c r="BN31" s="33">
        <f>SUM(BN19:BN30)</f>
        <v>0.47971665664922641</v>
      </c>
      <c r="BO31" s="33"/>
      <c r="BP31" s="33"/>
      <c r="BQ31" s="33">
        <f>SUM(BQ19:BQ30)</f>
        <v>5.1363397061387319E-3</v>
      </c>
      <c r="BR31" s="33"/>
      <c r="BS31" s="33"/>
      <c r="BT31" s="33">
        <f>SUM(BT19:BT30)</f>
        <v>2.7307151297353959E-3</v>
      </c>
      <c r="BU31" s="33"/>
      <c r="BV31" s="33"/>
      <c r="BW31" s="33">
        <f>SUM(BW19:BW30)</f>
        <v>3.9241287211847532E-3</v>
      </c>
      <c r="BX31" s="33"/>
      <c r="BY31" s="33"/>
      <c r="BZ31" s="33">
        <f>SUM(BZ19:BZ30)</f>
        <v>3.8872767516755103E-3</v>
      </c>
      <c r="CA31" s="33"/>
      <c r="CB31" s="33"/>
      <c r="CC31" s="33">
        <f>SUM(CC19:CC30)</f>
        <v>3.882363956912886E-3</v>
      </c>
      <c r="CD31" s="33"/>
      <c r="CE31" s="33"/>
      <c r="CF31" s="33">
        <f>SUM(CF19:CF30)</f>
        <v>4.0199891078520665E-3</v>
      </c>
      <c r="CG31" s="33"/>
      <c r="CH31" s="33"/>
      <c r="CI31" s="33">
        <f>SUM(CI19:CI30)</f>
        <v>3.9397492680892611E-3</v>
      </c>
      <c r="CJ31" s="33"/>
      <c r="CK31" s="33"/>
      <c r="CL31" s="33">
        <f>SUM(CL19:CL30)</f>
        <v>2.4530763599329803E-3</v>
      </c>
      <c r="CM31" s="33"/>
      <c r="CN31" s="33"/>
      <c r="CO31" s="33">
        <f>SUM(CO19:CO30)</f>
        <v>4.4935169272052374E-3</v>
      </c>
      <c r="CP31" s="33"/>
      <c r="CQ31" s="33"/>
      <c r="CR31" s="33">
        <f>SUM(CR19:CR30)</f>
        <v>4.4912104801829262E-3</v>
      </c>
      <c r="CS31" s="33"/>
      <c r="CT31" s="33"/>
      <c r="CU31" s="33">
        <f>SUM(CU19:CU30)</f>
        <v>4.4280754669118513E-3</v>
      </c>
      <c r="CV31" s="33">
        <f t="shared" ref="CV31:DH31" si="136">SUM(CV19:CV28)</f>
        <v>6.4397588154437831E-3</v>
      </c>
      <c r="CW31" s="33">
        <f t="shared" si="136"/>
        <v>8.5287265884905587E-3</v>
      </c>
      <c r="CX31" s="33">
        <f t="shared" si="136"/>
        <v>9.8405318558845559E-2</v>
      </c>
      <c r="CY31" s="33">
        <f t="shared" si="136"/>
        <v>3.3729126173677234E-3</v>
      </c>
      <c r="CZ31" s="33">
        <f t="shared" si="136"/>
        <v>3.3729212599276498E-3</v>
      </c>
      <c r="DA31" s="33">
        <f t="shared" si="136"/>
        <v>2.2229113470931747E-2</v>
      </c>
      <c r="DB31" s="33">
        <f t="shared" si="136"/>
        <v>7.440942616708416E-3</v>
      </c>
      <c r="DC31" s="33">
        <f t="shared" si="136"/>
        <v>8.6403351601296741E-3</v>
      </c>
      <c r="DD31" s="33">
        <f t="shared" si="136"/>
        <v>2.0763698199889893E-2</v>
      </c>
      <c r="DE31" s="33">
        <f t="shared" si="136"/>
        <v>3.3729724992953942E-3</v>
      </c>
      <c r="DF31" s="33">
        <f t="shared" si="136"/>
        <v>3.3731526992519284E-3</v>
      </c>
      <c r="DG31" s="33">
        <f t="shared" si="136"/>
        <v>3.8118948808792768E-3</v>
      </c>
      <c r="DH31" s="33">
        <f t="shared" si="136"/>
        <v>78.429765366153902</v>
      </c>
    </row>
    <row r="32" spans="1:112" ht="13.5" customHeight="1" x14ac:dyDescent="0.2">
      <c r="A32" s="26" t="s">
        <v>207</v>
      </c>
      <c r="D32" s="17" t="s">
        <v>348</v>
      </c>
      <c r="E32" s="121">
        <f>_xlfn.STDEV.P(H19:H28)/E31</f>
        <v>5.5730522745891325E-2</v>
      </c>
      <c r="G32" s="3"/>
      <c r="H32" s="21"/>
      <c r="T32" s="36" t="s">
        <v>280</v>
      </c>
      <c r="U32" s="36"/>
      <c r="V32" s="36"/>
      <c r="W32" s="36"/>
      <c r="X32" s="36"/>
      <c r="Y32" s="36">
        <f>SUM(Y19:Y30, Y15)</f>
        <v>9.9999999999999997E+98</v>
      </c>
      <c r="Z32" s="36">
        <f>SUM(Z19:Z30, Z15)</f>
        <v>9.9999999999999997E+98</v>
      </c>
      <c r="AA32" s="36"/>
      <c r="AB32" s="36"/>
      <c r="AC32" s="36"/>
      <c r="AD32" s="36"/>
      <c r="AE32" s="36"/>
      <c r="AF32" s="36">
        <f>SUM(AF19:AF30, AF15)</f>
        <v>9.9999999999999997E+98</v>
      </c>
      <c r="AG32" s="36"/>
      <c r="AH32" s="36"/>
      <c r="AI32" s="36"/>
      <c r="AJ32" s="36"/>
      <c r="AK32" s="36"/>
      <c r="AL32" s="36">
        <f>SUM(AL19:AL30, AL15)</f>
        <v>9.9999999999999997E+98</v>
      </c>
      <c r="AM32" s="36"/>
      <c r="AN32" s="36"/>
      <c r="AO32" s="36"/>
      <c r="AP32" s="36"/>
      <c r="AQ32" s="36"/>
      <c r="AR32" s="36"/>
      <c r="AS32" s="36"/>
      <c r="AT32" s="36"/>
      <c r="AU32" s="36">
        <f>SUM(AU19:AU30, AU15)</f>
        <v>9.9999999999999997E+98</v>
      </c>
      <c r="AV32" s="36"/>
      <c r="AW32" s="36"/>
      <c r="AX32" s="36"/>
      <c r="AY32" s="36"/>
      <c r="AZ32" s="36"/>
      <c r="BA32" s="36"/>
      <c r="BB32" s="36"/>
      <c r="BC32" s="36"/>
      <c r="BD32" s="36">
        <f>SUM(BD19:BD30, BD15)</f>
        <v>9.9999999999999997E+98</v>
      </c>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row>
    <row r="33" spans="1:64" ht="13.5" customHeight="1" x14ac:dyDescent="0.2">
      <c r="A33" s="3" t="s">
        <v>209</v>
      </c>
      <c r="D33" s="17" t="s">
        <v>349</v>
      </c>
      <c r="E33" s="121">
        <f>_xlfn.STDEV.S(H19:H28)/E31</f>
        <v>5.8745129022945958E-2</v>
      </c>
      <c r="G33" s="3"/>
      <c r="H33" s="21"/>
      <c r="U33" s="30"/>
      <c r="V33" s="30"/>
      <c r="W33" s="30"/>
      <c r="X33" s="30"/>
      <c r="Y33" s="30"/>
      <c r="Z33" s="30"/>
      <c r="AA33" s="30"/>
      <c r="AB33" s="30"/>
      <c r="AC33" s="30"/>
      <c r="AD33" s="30"/>
      <c r="AE33" s="30"/>
      <c r="AF33" s="30"/>
      <c r="AG33" s="30"/>
      <c r="AH33" s="30"/>
      <c r="AI33" s="30"/>
      <c r="AJ33" s="30"/>
      <c r="AK33" s="30"/>
      <c r="AL33" s="143" t="s">
        <v>281</v>
      </c>
      <c r="AM33" s="143"/>
      <c r="AN33" s="143"/>
      <c r="AO33" s="143"/>
      <c r="AP33" s="143"/>
      <c r="AQ33" s="30"/>
      <c r="AR33" s="30"/>
      <c r="AS33" s="30"/>
      <c r="AT33" s="30"/>
      <c r="AU33" s="143" t="s">
        <v>281</v>
      </c>
      <c r="AV33" s="143"/>
      <c r="AW33" s="143"/>
      <c r="AX33" s="143"/>
      <c r="AY33" s="143"/>
      <c r="AZ33" s="3"/>
      <c r="BA33" s="3"/>
      <c r="BB33" s="3"/>
      <c r="BC33" s="3"/>
      <c r="BD33" s="143" t="s">
        <v>281</v>
      </c>
      <c r="BE33" s="143"/>
      <c r="BF33" s="143"/>
      <c r="BG33" s="143"/>
      <c r="BH33" s="143"/>
      <c r="BI33" s="30"/>
      <c r="BJ33" s="30"/>
      <c r="BK33" s="30"/>
      <c r="BL33" s="107"/>
    </row>
    <row r="34" spans="1:64" ht="13.5" customHeight="1" x14ac:dyDescent="0.2">
      <c r="D34" s="11"/>
      <c r="E34" s="140" t="s">
        <v>264</v>
      </c>
      <c r="F34" s="141"/>
      <c r="G34" s="142"/>
      <c r="H34" s="140" t="s">
        <v>265</v>
      </c>
      <c r="I34" s="141"/>
      <c r="J34" s="142"/>
      <c r="K34" s="3"/>
      <c r="L34" s="3"/>
      <c r="M34" s="3"/>
      <c r="N34" s="3"/>
      <c r="O34" s="3"/>
      <c r="P34" s="3"/>
      <c r="Q34" s="3"/>
      <c r="R34" s="3"/>
      <c r="S34" s="3"/>
      <c r="AL34" s="116" t="s">
        <v>210</v>
      </c>
      <c r="AM34" s="117" t="s">
        <v>211</v>
      </c>
      <c r="AN34" s="117" t="s">
        <v>212</v>
      </c>
      <c r="AO34" s="117" t="s">
        <v>213</v>
      </c>
      <c r="AP34" s="118" t="s">
        <v>214</v>
      </c>
      <c r="AU34" s="116" t="s">
        <v>210</v>
      </c>
      <c r="AV34" s="117" t="s">
        <v>211</v>
      </c>
      <c r="AW34" s="117" t="s">
        <v>212</v>
      </c>
      <c r="AX34" s="117" t="s">
        <v>213</v>
      </c>
      <c r="AY34" s="118" t="s">
        <v>214</v>
      </c>
      <c r="AZ34" s="30"/>
      <c r="BA34" s="30"/>
      <c r="BB34" s="30"/>
      <c r="BC34" s="30"/>
      <c r="BD34" s="116" t="s">
        <v>210</v>
      </c>
      <c r="BE34" s="117" t="s">
        <v>211</v>
      </c>
      <c r="BF34" s="117" t="s">
        <v>212</v>
      </c>
      <c r="BG34" s="117" t="s">
        <v>213</v>
      </c>
      <c r="BH34" s="118" t="s">
        <v>214</v>
      </c>
    </row>
    <row r="35" spans="1:64" ht="13.5" customHeight="1" x14ac:dyDescent="0.2">
      <c r="D35" s="17" t="s">
        <v>218</v>
      </c>
      <c r="E35" s="17" t="s">
        <v>219</v>
      </c>
      <c r="F35" s="17" t="s">
        <v>220</v>
      </c>
      <c r="G35" s="17" t="s">
        <v>221</v>
      </c>
      <c r="H35" s="17" t="s">
        <v>219</v>
      </c>
      <c r="I35" s="17" t="s">
        <v>220</v>
      </c>
      <c r="J35" s="17" t="s">
        <v>221</v>
      </c>
      <c r="K35" s="3"/>
      <c r="L35" s="3"/>
      <c r="M35" s="3"/>
      <c r="N35" s="3"/>
      <c r="O35" s="3"/>
      <c r="P35" s="3"/>
      <c r="Q35" s="3"/>
      <c r="R35" s="3"/>
      <c r="S35" s="3"/>
      <c r="U35" s="1" t="s">
        <v>340</v>
      </c>
      <c r="AF35" s="1" t="s">
        <v>342</v>
      </c>
      <c r="AL35" s="99" t="s">
        <v>211</v>
      </c>
      <c r="AM35" s="100" t="s">
        <v>212</v>
      </c>
      <c r="AN35" s="100" t="s">
        <v>215</v>
      </c>
      <c r="AO35" s="100" t="s">
        <v>216</v>
      </c>
      <c r="AP35" s="101" t="s">
        <v>217</v>
      </c>
      <c r="AU35" s="99" t="s">
        <v>211</v>
      </c>
      <c r="AV35" s="100" t="s">
        <v>212</v>
      </c>
      <c r="AW35" s="100" t="s">
        <v>215</v>
      </c>
      <c r="AX35" s="100" t="s">
        <v>216</v>
      </c>
      <c r="AY35" s="101" t="s">
        <v>217</v>
      </c>
      <c r="BD35" s="99" t="s">
        <v>211</v>
      </c>
      <c r="BE35" s="100" t="s">
        <v>212</v>
      </c>
      <c r="BF35" s="100" t="s">
        <v>215</v>
      </c>
      <c r="BG35" s="100" t="s">
        <v>216</v>
      </c>
      <c r="BH35" s="101" t="s">
        <v>217</v>
      </c>
    </row>
    <row r="36" spans="1:64" ht="13.5" customHeight="1" thickBot="1" x14ac:dyDescent="0.25">
      <c r="A36" s="25" t="s">
        <v>225</v>
      </c>
      <c r="B36" s="24"/>
      <c r="C36" s="24"/>
      <c r="D36" s="17" t="s">
        <v>226</v>
      </c>
      <c r="E36" s="20">
        <f xml:space="preserve"> ((X31 * Y31) - (F29 * E29)) /  ((Y31 * V31) - (F29 * F29))</f>
        <v>0.64508772385951418</v>
      </c>
      <c r="F36" s="20">
        <f xml:space="preserve"> ((AA31 * Z31) - (AB31 * AC31)) /  ((Z31 * AD31) - (AB31 * AB31))</f>
        <v>0.64175835418222449</v>
      </c>
      <c r="G36" s="20">
        <f xml:space="preserve"> ((AG31 * AF31) - (AH31 * AI31)) /  ((AF31 * AJ31) - (AH31 * AH31))</f>
        <v>0.62723310345815453</v>
      </c>
      <c r="H36" s="20">
        <f xml:space="preserve"> ((X31 * Y32) - (F29 * E29)) /  ((Y32 * V31) - (F29 * F29))</f>
        <v>0.64353304123796018</v>
      </c>
      <c r="I36" s="20">
        <f xml:space="preserve"> ((AA31 * Z32) - (AB31 * AC31)) /  ((Z32 * AD31) - (AB31 * AB31))</f>
        <v>0.6416705712885632</v>
      </c>
      <c r="J36" s="20">
        <f xml:space="preserve"> ((AG31 * AF32) - (AH31 * AI31)) /  ((AF32 * AJ31) - (AH31 * AH31))</f>
        <v>0.63732569983476473</v>
      </c>
      <c r="K36" s="21"/>
      <c r="L36" s="21"/>
      <c r="M36" s="21"/>
      <c r="N36" s="21"/>
      <c r="O36" s="21"/>
      <c r="P36" s="21"/>
      <c r="Q36" s="21"/>
      <c r="R36" s="21"/>
      <c r="S36" s="21"/>
      <c r="AL36" s="102" t="s">
        <v>212</v>
      </c>
      <c r="AM36" s="103" t="s">
        <v>215</v>
      </c>
      <c r="AN36" s="103" t="s">
        <v>222</v>
      </c>
      <c r="AO36" s="103" t="s">
        <v>223</v>
      </c>
      <c r="AP36" s="104" t="s">
        <v>224</v>
      </c>
      <c r="AU36" s="102" t="s">
        <v>212</v>
      </c>
      <c r="AV36" s="103" t="s">
        <v>215</v>
      </c>
      <c r="AW36" s="103" t="s">
        <v>222</v>
      </c>
      <c r="AX36" s="103" t="s">
        <v>223</v>
      </c>
      <c r="AY36" s="104" t="s">
        <v>224</v>
      </c>
      <c r="BD36" s="102" t="s">
        <v>212</v>
      </c>
      <c r="BE36" s="103" t="s">
        <v>215</v>
      </c>
      <c r="BF36" s="103" t="s">
        <v>222</v>
      </c>
      <c r="BG36" s="103" t="s">
        <v>223</v>
      </c>
      <c r="BH36" s="104" t="s">
        <v>224</v>
      </c>
    </row>
    <row r="37" spans="1:64" ht="13.5" customHeight="1" x14ac:dyDescent="0.2">
      <c r="A37" s="1" t="s">
        <v>228</v>
      </c>
      <c r="D37" s="17" t="s">
        <v>227</v>
      </c>
      <c r="E37" s="20">
        <f xml:space="preserve"> ((V31 * E29) - (F29 * X31)) / ((Y31 * V31) - (F29 * F29))</f>
        <v>-1.3553281384534011E-2</v>
      </c>
      <c r="F37" s="20">
        <f xml:space="preserve"> ((AD31 * AC31) - (AB31 * AA31)) / ((Z31 * AD31) - (AB31 * AB31))</f>
        <v>-3.4816890198405932E-4</v>
      </c>
      <c r="G37" s="29">
        <f xml:space="preserve"> ((AJ31 * AI31) - (AH31 * AG31)) / ((AF31 * AJ31) - (AH31 * AH31))</f>
        <v>7.927367945182659E-4</v>
      </c>
      <c r="H37" s="134">
        <f xml:space="preserve"> ((V31 * E29) - (F29 * X31)) / ((Y32 * V31) - (F29 * F29))</f>
        <v>-7.3870214367951741E-101</v>
      </c>
      <c r="I37" s="134">
        <f xml:space="preserve"> ((AD31 * AC31) - (AB31 * AA31)) / ((Z32 * AD31) - (AB31 * AB31))</f>
        <v>-4.3448714537984394E-101</v>
      </c>
      <c r="J37" s="134">
        <f xml:space="preserve"> ((AJ31 * AI31) - (AH31 * AG31)) / ((AF32 * AJ31) - (AH31 * AH31))</f>
        <v>5.0723784572476123E-99</v>
      </c>
      <c r="K37" s="27"/>
      <c r="L37" s="27"/>
      <c r="M37" s="27"/>
      <c r="N37" s="27"/>
      <c r="O37" s="27"/>
      <c r="P37" s="27"/>
      <c r="Q37" s="27"/>
      <c r="R37" s="27"/>
      <c r="S37" s="27"/>
      <c r="W37" s="8"/>
      <c r="AC37" s="8"/>
      <c r="AL37" s="90">
        <f>AL31</f>
        <v>10</v>
      </c>
      <c r="AM37" s="91">
        <f>AM31</f>
        <v>39.662500000000001</v>
      </c>
      <c r="AN37" s="91">
        <f>AP31</f>
        <v>345.76640624999999</v>
      </c>
      <c r="AO37" s="91" t="s">
        <v>213</v>
      </c>
      <c r="AP37" s="92">
        <f>AN31</f>
        <v>25.450259033732639</v>
      </c>
      <c r="AU37" s="90">
        <f>AU31</f>
        <v>127.31333333333333</v>
      </c>
      <c r="AV37" s="91">
        <f>AV31</f>
        <v>10</v>
      </c>
      <c r="AW37" s="91">
        <f>AY31</f>
        <v>39.662500000000001</v>
      </c>
      <c r="AX37" s="91" t="s">
        <v>213</v>
      </c>
      <c r="AY37" s="92">
        <f>AW31</f>
        <v>6.3732569983476477</v>
      </c>
      <c r="BD37" s="90">
        <f>BD31</f>
        <v>8019.4341777777781</v>
      </c>
      <c r="BE37" s="91">
        <f>BE31</f>
        <v>127.31333333333333</v>
      </c>
      <c r="BF37" s="91">
        <f>BH31</f>
        <v>10</v>
      </c>
      <c r="BG37" s="91" t="s">
        <v>213</v>
      </c>
      <c r="BH37" s="92">
        <f>BF31</f>
        <v>86.212437722210964</v>
      </c>
    </row>
    <row r="38" spans="1:64" ht="13.5" customHeight="1" x14ac:dyDescent="0.2">
      <c r="A38" s="3" t="s">
        <v>229</v>
      </c>
      <c r="D38" s="17"/>
      <c r="E38" s="20"/>
      <c r="F38" s="20"/>
      <c r="G38" s="20"/>
      <c r="H38" s="20"/>
      <c r="I38" s="20"/>
      <c r="J38" s="20"/>
      <c r="K38" s="27"/>
      <c r="L38" s="27"/>
      <c r="M38" s="27"/>
      <c r="N38" s="27"/>
      <c r="O38" s="27"/>
      <c r="P38" s="27"/>
      <c r="Q38" s="27"/>
      <c r="R38" s="27"/>
      <c r="S38" s="27"/>
      <c r="W38" s="8"/>
      <c r="AC38" s="8"/>
      <c r="AL38" s="93">
        <f>AM31</f>
        <v>39.662500000000001</v>
      </c>
      <c r="AM38" s="94">
        <f>AP31</f>
        <v>345.76640624999999</v>
      </c>
      <c r="AN38" s="94">
        <f>AQ31</f>
        <v>3517.8379082031252</v>
      </c>
      <c r="AO38" s="94" t="s">
        <v>216</v>
      </c>
      <c r="AP38" s="95">
        <f>AO31</f>
        <v>222.51210697198249</v>
      </c>
      <c r="AU38" s="93">
        <f>AV31</f>
        <v>10</v>
      </c>
      <c r="AV38" s="94">
        <f>AY31</f>
        <v>39.662500000000001</v>
      </c>
      <c r="AW38" s="94">
        <f>AZ31</f>
        <v>345.76640624999999</v>
      </c>
      <c r="AX38" s="94" t="s">
        <v>216</v>
      </c>
      <c r="AY38" s="95">
        <f>AX31</f>
        <v>25.450259033732639</v>
      </c>
      <c r="BD38" s="93">
        <f>BE31</f>
        <v>127.31333333333333</v>
      </c>
      <c r="BE38" s="94">
        <f>BH31</f>
        <v>10</v>
      </c>
      <c r="BF38" s="94">
        <f>BI31</f>
        <v>39.662500000000001</v>
      </c>
      <c r="BG38" s="94" t="s">
        <v>216</v>
      </c>
      <c r="BH38" s="95">
        <f>BG31</f>
        <v>6.3732569983476477</v>
      </c>
    </row>
    <row r="39" spans="1:64" ht="13.5" customHeight="1" thickBot="1" x14ac:dyDescent="0.25">
      <c r="D39" s="17" t="s">
        <v>230</v>
      </c>
      <c r="E39" s="28">
        <f>1-CV31/DH31</f>
        <v>0.99991789139256781</v>
      </c>
      <c r="F39" s="28">
        <f>1-CW31/DH31</f>
        <v>0.99989125650767063</v>
      </c>
      <c r="G39" s="28">
        <f>1-CX31/DH31</f>
        <v>0.99874530647772009</v>
      </c>
      <c r="H39" s="28">
        <f>1-DB31/DH31</f>
        <v>0.99990512603751946</v>
      </c>
      <c r="I39" s="28">
        <f>1-DC31/DH31</f>
        <v>0.99988983346922189</v>
      </c>
      <c r="J39" s="28">
        <f>1-DD31/DH31</f>
        <v>0.99973525742295732</v>
      </c>
      <c r="K39" s="27"/>
      <c r="L39" s="27"/>
      <c r="M39" s="27"/>
      <c r="N39" s="27"/>
      <c r="O39" s="27"/>
      <c r="P39" s="27"/>
      <c r="Q39" s="27"/>
      <c r="R39" s="27"/>
      <c r="S39" s="27"/>
      <c r="W39" s="8"/>
      <c r="AC39" s="8"/>
      <c r="AL39" s="96">
        <f>AP31</f>
        <v>345.76640624999999</v>
      </c>
      <c r="AM39" s="97">
        <f>AQ31</f>
        <v>3517.8379082031252</v>
      </c>
      <c r="AN39" s="97">
        <f>AR31</f>
        <v>38244.78540080566</v>
      </c>
      <c r="AO39" s="97" t="s">
        <v>223</v>
      </c>
      <c r="AP39" s="98">
        <f>AS31</f>
        <v>2267.0046104048633</v>
      </c>
      <c r="AU39" s="96">
        <f>AY31</f>
        <v>39.662500000000001</v>
      </c>
      <c r="AV39" s="97">
        <f>AZ31</f>
        <v>345.76640624999999</v>
      </c>
      <c r="AW39" s="97">
        <f>BA31</f>
        <v>3517.8379082031252</v>
      </c>
      <c r="AX39" s="97" t="s">
        <v>223</v>
      </c>
      <c r="AY39" s="98">
        <f>BB31</f>
        <v>222.51210697198249</v>
      </c>
      <c r="BD39" s="96">
        <f>BH31</f>
        <v>10</v>
      </c>
      <c r="BE39" s="97">
        <f>BI31</f>
        <v>39.662500000000001</v>
      </c>
      <c r="BF39" s="97">
        <f>BJ31</f>
        <v>345.76640624999999</v>
      </c>
      <c r="BG39" s="97" t="s">
        <v>223</v>
      </c>
      <c r="BH39" s="98">
        <f>BK31</f>
        <v>25.450259033732639</v>
      </c>
    </row>
    <row r="40" spans="1:64" ht="13.5" customHeight="1" thickBot="1" x14ac:dyDescent="0.25">
      <c r="D40" s="17" t="s">
        <v>233</v>
      </c>
      <c r="E40" s="120">
        <f>SQRT(BN31)</f>
        <v>0.69261580739196704</v>
      </c>
      <c r="F40" s="120">
        <f>SQRT(BQ31)</f>
        <v>7.1668261497951316E-2</v>
      </c>
      <c r="G40" s="120">
        <f>SQRT(BT31)</f>
        <v>5.2256244887433273E-2</v>
      </c>
      <c r="H40" s="120">
        <f>SQRT(BW31)</f>
        <v>6.2642866482822718E-2</v>
      </c>
      <c r="I40" s="120">
        <f>SQRT(BZ31)</f>
        <v>6.2348029252539412E-2</v>
      </c>
      <c r="J40" s="120">
        <f>SQRT(CC31)</f>
        <v>6.2308618640705603E-2</v>
      </c>
      <c r="K40" s="27"/>
      <c r="L40" s="27"/>
      <c r="M40" s="27"/>
      <c r="N40" s="27"/>
      <c r="O40" s="27"/>
      <c r="P40" s="27"/>
      <c r="Q40" s="27"/>
      <c r="R40" s="27"/>
      <c r="S40" s="27"/>
      <c r="W40" s="8"/>
      <c r="AL40" s="164" t="s">
        <v>231</v>
      </c>
      <c r="AM40" s="164"/>
      <c r="AN40" s="164"/>
      <c r="AO40" s="88"/>
      <c r="AP40" s="89" t="s">
        <v>232</v>
      </c>
      <c r="AU40" s="164" t="s">
        <v>231</v>
      </c>
      <c r="AV40" s="164"/>
      <c r="AW40" s="164"/>
      <c r="AX40" s="88"/>
      <c r="AY40" s="89" t="s">
        <v>232</v>
      </c>
      <c r="BD40" s="164" t="s">
        <v>231</v>
      </c>
      <c r="BE40" s="164"/>
      <c r="BF40" s="164"/>
      <c r="BG40" s="88"/>
      <c r="BH40" s="89" t="s">
        <v>232</v>
      </c>
    </row>
    <row r="41" spans="1:64" ht="13.5" customHeight="1" x14ac:dyDescent="0.2">
      <c r="D41" s="11"/>
      <c r="E41" s="140" t="s">
        <v>264</v>
      </c>
      <c r="F41" s="141"/>
      <c r="G41" s="142"/>
      <c r="H41" s="140" t="s">
        <v>265</v>
      </c>
      <c r="I41" s="141"/>
      <c r="J41" s="142"/>
      <c r="K41" s="87"/>
      <c r="L41" s="87"/>
      <c r="S41" s="21"/>
      <c r="W41" s="8"/>
      <c r="AL41" s="90" cm="1">
        <f t="array" ref="AL41:AN43">MINVERSE(AL37:AN39)</f>
        <v>0.24444423799641324</v>
      </c>
      <c r="AM41" s="91">
        <v>-8.6572683353186436E-2</v>
      </c>
      <c r="AN41" s="91">
        <v>5.7531519475993867E-3</v>
      </c>
      <c r="AO41" s="91" t="s">
        <v>234</v>
      </c>
      <c r="AP41" s="92" cm="1">
        <f t="array" ref="AP41:AP43">MMULT(AL41:AN43,AP37:AP39)</f>
        <v>1.2098674384830588E-4</v>
      </c>
      <c r="AU41" s="90" cm="1">
        <f t="array" ref="AU41:AW43">MINVERSE(AU37:AW39)</f>
        <v>8.3119605769818548E-3</v>
      </c>
      <c r="AV41" s="91">
        <v>-8.9331488380015017E-3</v>
      </c>
      <c r="AW41" s="91">
        <v>7.843197173450563E-4</v>
      </c>
      <c r="AX41" s="91" t="s">
        <v>234</v>
      </c>
      <c r="AY41" s="92" cm="1">
        <f t="array" ref="AY41:AY43">MMULT(AU41:AW43,AY37:AY39)</f>
        <v>1.4394184933166909E-4</v>
      </c>
      <c r="BD41" s="90" cm="1">
        <f t="array" ref="BD41:BF43">MINVERSE(BD37:BF39)</f>
        <v>1.9613163680459186E-4</v>
      </c>
      <c r="BE41" s="91">
        <v>-4.5401052627549333E-3</v>
      </c>
      <c r="BF41" s="91">
        <v>5.1511831512975872E-4</v>
      </c>
      <c r="BG41" s="91" t="s">
        <v>234</v>
      </c>
      <c r="BH41" s="92" cm="1">
        <f t="array" ref="BH41:BH43">MMULT(BD41:BF43,BH37:BH39)</f>
        <v>1.0836234373555863E-3</v>
      </c>
    </row>
    <row r="42" spans="1:64" ht="13.5" customHeight="1" x14ac:dyDescent="0.2">
      <c r="D42" s="17" t="s">
        <v>218</v>
      </c>
      <c r="E42" s="17" t="s">
        <v>219</v>
      </c>
      <c r="F42" s="17" t="s">
        <v>220</v>
      </c>
      <c r="G42" s="17" t="s">
        <v>221</v>
      </c>
      <c r="H42" s="17" t="s">
        <v>219</v>
      </c>
      <c r="I42" s="17" t="s">
        <v>220</v>
      </c>
      <c r="J42" s="17" t="s">
        <v>221</v>
      </c>
      <c r="K42" s="87"/>
      <c r="L42" s="87"/>
      <c r="M42" s="87"/>
      <c r="N42" s="87"/>
      <c r="O42" s="87"/>
      <c r="P42" s="87"/>
      <c r="Q42" s="87"/>
      <c r="R42" s="87"/>
      <c r="S42" s="8"/>
      <c r="W42" s="8"/>
      <c r="AL42" s="93">
        <v>-8.6572683353186436E-2</v>
      </c>
      <c r="AM42" s="94">
        <v>7.5729931151527527E-2</v>
      </c>
      <c r="AN42" s="94">
        <v>-6.183109527476245E-3</v>
      </c>
      <c r="AO42" s="94" t="s">
        <v>235</v>
      </c>
      <c r="AP42" s="95">
        <v>0.63039151935877058</v>
      </c>
      <c r="AU42" s="93">
        <v>-8.9331488380014965E-3</v>
      </c>
      <c r="AV42" s="94">
        <v>0.18574067614996798</v>
      </c>
      <c r="AW42" s="94">
        <v>-1.8155633300243692E-2</v>
      </c>
      <c r="AX42" s="94" t="s">
        <v>235</v>
      </c>
      <c r="AY42" s="95">
        <v>0.6303668487203451</v>
      </c>
      <c r="BD42" s="93">
        <v>-4.5401052627549324E-3</v>
      </c>
      <c r="BE42" s="94">
        <v>0.28856975638884047</v>
      </c>
      <c r="BF42" s="94">
        <v>-3.2970227020557581E-2</v>
      </c>
      <c r="BG42" s="94" t="s">
        <v>235</v>
      </c>
      <c r="BH42" s="95">
        <v>0.60861485912495006</v>
      </c>
    </row>
    <row r="43" spans="1:64" ht="15.75" customHeight="1" thickBot="1" x14ac:dyDescent="0.25">
      <c r="A43" s="25" t="s">
        <v>237</v>
      </c>
      <c r="B43" s="24"/>
      <c r="C43" s="24"/>
      <c r="D43" s="23" t="s">
        <v>238</v>
      </c>
      <c r="E43" s="20">
        <f>LINEST(E19:E28,F19:G28,1,1)</f>
        <v>1.2903090689623869E-3</v>
      </c>
      <c r="F43" s="105">
        <f>AY43</f>
        <v>1.2924751213266306E-3</v>
      </c>
      <c r="G43" s="105">
        <f>BH43</f>
        <v>3.7604461446021642E-3</v>
      </c>
      <c r="H43" s="20">
        <f>AP51</f>
        <v>1.2874615683355906E-3</v>
      </c>
      <c r="I43" s="20">
        <f>AY51</f>
        <v>1.2788927144401496E-3</v>
      </c>
      <c r="J43" s="20">
        <f>BH51</f>
        <v>9.1442758084608888E-4</v>
      </c>
      <c r="S43" s="8"/>
      <c r="W43" s="3"/>
      <c r="AL43" s="96">
        <v>5.7531519475993798E-3</v>
      </c>
      <c r="AM43" s="97">
        <v>-6.1831095274762432E-3</v>
      </c>
      <c r="AN43" s="97">
        <v>5.4286957542606191E-4</v>
      </c>
      <c r="AO43" s="97" t="s">
        <v>236</v>
      </c>
      <c r="AP43" s="98">
        <v>1.2903090689626584E-3</v>
      </c>
      <c r="AU43" s="96">
        <v>7.8431971734505609E-4</v>
      </c>
      <c r="AV43" s="97">
        <v>-1.8155633300243692E-2</v>
      </c>
      <c r="AW43" s="97">
        <v>2.0599300444545856E-3</v>
      </c>
      <c r="AX43" s="97" t="s">
        <v>236</v>
      </c>
      <c r="AY43" s="98">
        <v>1.2924751213266306E-3</v>
      </c>
      <c r="BD43" s="96">
        <v>5.1511831512975851E-4</v>
      </c>
      <c r="BE43" s="97">
        <v>-3.2970227020557574E-2</v>
      </c>
      <c r="BF43" s="97">
        <v>6.6592080793030127E-3</v>
      </c>
      <c r="BG43" s="97" t="s">
        <v>236</v>
      </c>
      <c r="BH43" s="98">
        <v>3.7604461446021642E-3</v>
      </c>
    </row>
    <row r="44" spans="1:64" ht="13.5" customHeight="1" thickBot="1" x14ac:dyDescent="0.25">
      <c r="A44" s="3" t="s">
        <v>240</v>
      </c>
      <c r="D44" s="23" t="s">
        <v>239</v>
      </c>
      <c r="E44" s="20">
        <f>INDEX(LINEST(E19:E28,F19:G28,1,1),1,2)</f>
        <v>0.6303915193587758</v>
      </c>
      <c r="F44" s="105">
        <f>AY42</f>
        <v>0.6303668487203451</v>
      </c>
      <c r="G44" s="105">
        <f>BH42</f>
        <v>0.60861485912495006</v>
      </c>
      <c r="H44" s="20">
        <f>AP50</f>
        <v>0.63043436817840615</v>
      </c>
      <c r="I44" s="20">
        <f>AY50</f>
        <v>0.63052154795792914</v>
      </c>
      <c r="J44" s="20">
        <f>BH50</f>
        <v>0.63369885144223403</v>
      </c>
      <c r="S44" s="8"/>
      <c r="W44" s="3"/>
      <c r="AL44" s="143" t="s">
        <v>288</v>
      </c>
      <c r="AM44" s="143"/>
      <c r="AN44" s="143"/>
      <c r="AO44" s="143"/>
      <c r="AP44" s="143"/>
      <c r="AU44" s="143" t="s">
        <v>288</v>
      </c>
      <c r="AV44" s="143"/>
      <c r="AW44" s="143"/>
      <c r="AX44" s="143"/>
      <c r="AY44" s="143"/>
      <c r="BD44" s="143" t="s">
        <v>288</v>
      </c>
      <c r="BE44" s="143"/>
      <c r="BF44" s="143"/>
      <c r="BG44" s="143"/>
      <c r="BH44" s="143"/>
    </row>
    <row r="45" spans="1:64" ht="13.5" customHeight="1" x14ac:dyDescent="0.2">
      <c r="A45" s="21" t="s">
        <v>242</v>
      </c>
      <c r="D45" s="22" t="s">
        <v>241</v>
      </c>
      <c r="E45" s="20">
        <f>INDEX(LINEST(E19:E28,F19:G28,1,1),1,3)</f>
        <v>1.2098674382887697E-4</v>
      </c>
      <c r="F45" s="105">
        <f>AY41</f>
        <v>1.4394184933166909E-4</v>
      </c>
      <c r="G45" s="105">
        <f>BH41</f>
        <v>1.0836234373555863E-3</v>
      </c>
      <c r="H45" s="134">
        <f>AP49</f>
        <v>4.949461881950706E-103</v>
      </c>
      <c r="I45" s="134">
        <f>AY49</f>
        <v>1.731743648187595E-101</v>
      </c>
      <c r="J45" s="134">
        <f>BH49</f>
        <v>5.5249803397868897E-99</v>
      </c>
      <c r="S45" s="8"/>
      <c r="U45" s="173" t="s">
        <v>338</v>
      </c>
      <c r="V45" s="174"/>
      <c r="W45" s="174"/>
      <c r="X45" s="174"/>
      <c r="Y45" s="174"/>
      <c r="Z45" s="174"/>
      <c r="AA45" s="175"/>
      <c r="AL45" s="90">
        <f>AL32</f>
        <v>9.9999999999999997E+98</v>
      </c>
      <c r="AM45" s="91">
        <f>AM31</f>
        <v>39.662500000000001</v>
      </c>
      <c r="AN45" s="91">
        <f>AP31</f>
        <v>345.76640624999999</v>
      </c>
      <c r="AO45" s="91" t="s">
        <v>213</v>
      </c>
      <c r="AP45" s="92">
        <f>AN31</f>
        <v>25.450259033732639</v>
      </c>
      <c r="AU45" s="90">
        <f>AU32</f>
        <v>9.9999999999999997E+98</v>
      </c>
      <c r="AV45" s="91">
        <f>AV31</f>
        <v>10</v>
      </c>
      <c r="AW45" s="91">
        <f>AY31</f>
        <v>39.662500000000001</v>
      </c>
      <c r="AX45" s="91" t="s">
        <v>213</v>
      </c>
      <c r="AY45" s="92">
        <f>AW31</f>
        <v>6.3732569983476477</v>
      </c>
      <c r="BD45" s="90">
        <f>BD32</f>
        <v>9.9999999999999997E+98</v>
      </c>
      <c r="BE45" s="91">
        <f>BE31</f>
        <v>127.31333333333333</v>
      </c>
      <c r="BF45" s="91">
        <f>BH31</f>
        <v>10</v>
      </c>
      <c r="BG45" s="91" t="s">
        <v>213</v>
      </c>
      <c r="BH45" s="92">
        <f>BF31</f>
        <v>86.212437722210964</v>
      </c>
    </row>
    <row r="46" spans="1:64" ht="13.5" customHeight="1" x14ac:dyDescent="0.2">
      <c r="D46" s="17" t="s">
        <v>230</v>
      </c>
      <c r="E46" s="28">
        <f>1-CY31/DH31</f>
        <v>0.99995699448287745</v>
      </c>
      <c r="F46" s="105">
        <f>1-CZ31/DH31</f>
        <v>0.99995699437268259</v>
      </c>
      <c r="G46" s="105">
        <f>1-DA31/DH31</f>
        <v>0.99971657299537808</v>
      </c>
      <c r="H46" s="28">
        <f>1-DE31/DH31</f>
        <v>0.9999569937193673</v>
      </c>
      <c r="I46" s="28">
        <f>1-DF31/DH31</f>
        <v>0.99995699142177075</v>
      </c>
      <c r="J46" s="28">
        <f>1-DG31/DH31</f>
        <v>0.99995139734432348</v>
      </c>
      <c r="S46" s="8"/>
      <c r="T46" s="83"/>
      <c r="U46" s="170" t="s">
        <v>279</v>
      </c>
      <c r="V46" s="171"/>
      <c r="W46" s="172"/>
      <c r="X46" s="170" t="s">
        <v>280</v>
      </c>
      <c r="Y46" s="171"/>
      <c r="Z46" s="171"/>
      <c r="AA46" s="172"/>
      <c r="AL46" s="93">
        <f>AM31</f>
        <v>39.662500000000001</v>
      </c>
      <c r="AM46" s="94">
        <f>AP31</f>
        <v>345.76640624999999</v>
      </c>
      <c r="AN46" s="94">
        <f>AQ31</f>
        <v>3517.8379082031252</v>
      </c>
      <c r="AO46" s="94" t="s">
        <v>216</v>
      </c>
      <c r="AP46" s="95">
        <f>AO31</f>
        <v>222.51210697198249</v>
      </c>
      <c r="AU46" s="93">
        <f>AV31</f>
        <v>10</v>
      </c>
      <c r="AV46" s="94">
        <f>AY31</f>
        <v>39.662500000000001</v>
      </c>
      <c r="AW46" s="94">
        <f>AZ31</f>
        <v>345.76640624999999</v>
      </c>
      <c r="AX46" s="94" t="s">
        <v>216</v>
      </c>
      <c r="AY46" s="95">
        <f>AX31</f>
        <v>25.450259033732639</v>
      </c>
      <c r="BD46" s="93">
        <f>BE31</f>
        <v>127.31333333333333</v>
      </c>
      <c r="BE46" s="94">
        <f>BH31</f>
        <v>10</v>
      </c>
      <c r="BF46" s="94">
        <f>BI31</f>
        <v>39.662500000000001</v>
      </c>
      <c r="BG46" s="94" t="s">
        <v>216</v>
      </c>
      <c r="BH46" s="95">
        <f>BG31</f>
        <v>6.3732569983476477</v>
      </c>
    </row>
    <row r="47" spans="1:64" ht="13.5" customHeight="1" thickBot="1" x14ac:dyDescent="0.25">
      <c r="A47" s="21"/>
      <c r="D47" s="17" t="s">
        <v>233</v>
      </c>
      <c r="E47" s="120">
        <f>SQRT(CF31)</f>
        <v>6.340338404101209E-2</v>
      </c>
      <c r="F47" s="120">
        <f>SQRT(CI31)</f>
        <v>6.2767422028383965E-2</v>
      </c>
      <c r="G47" s="120">
        <f>SQRT(CL31)</f>
        <v>4.9528540862143117E-2</v>
      </c>
      <c r="H47" s="120">
        <f>SQRT(CO31)</f>
        <v>6.703369993671271E-2</v>
      </c>
      <c r="I47" s="120">
        <f>SQRT(CR31)</f>
        <v>6.7016494090506751E-2</v>
      </c>
      <c r="J47" s="120">
        <f>SQRT(CU31)</f>
        <v>6.6543786087897433E-2</v>
      </c>
      <c r="S47" s="8"/>
      <c r="T47" s="83"/>
      <c r="U47" s="83" t="s">
        <v>282</v>
      </c>
      <c r="V47" s="83" t="s">
        <v>332</v>
      </c>
      <c r="W47" s="83" t="s">
        <v>333</v>
      </c>
      <c r="X47" s="83" t="s">
        <v>282</v>
      </c>
      <c r="Y47" s="83" t="s">
        <v>332</v>
      </c>
      <c r="Z47" s="83" t="s">
        <v>333</v>
      </c>
      <c r="AA47" s="83" t="s">
        <v>208</v>
      </c>
      <c r="AL47" s="96">
        <f>AP31</f>
        <v>345.76640624999999</v>
      </c>
      <c r="AM47" s="97">
        <f>AQ31</f>
        <v>3517.8379082031252</v>
      </c>
      <c r="AN47" s="97">
        <f>AR31</f>
        <v>38244.78540080566</v>
      </c>
      <c r="AO47" s="97" t="s">
        <v>223</v>
      </c>
      <c r="AP47" s="98">
        <f>AS31</f>
        <v>2267.0046104048633</v>
      </c>
      <c r="AU47" s="96">
        <f>AY31</f>
        <v>39.662500000000001</v>
      </c>
      <c r="AV47" s="97">
        <f>AZ31</f>
        <v>345.76640624999999</v>
      </c>
      <c r="AW47" s="97">
        <f>BA31</f>
        <v>3517.8379082031252</v>
      </c>
      <c r="AX47" s="97" t="s">
        <v>223</v>
      </c>
      <c r="AY47" s="98">
        <f>BB31</f>
        <v>222.51210697198249</v>
      </c>
      <c r="BD47" s="96">
        <f>BH31</f>
        <v>10</v>
      </c>
      <c r="BE47" s="97">
        <f>BI31</f>
        <v>39.662500000000001</v>
      </c>
      <c r="BF47" s="97">
        <f>BJ31</f>
        <v>345.76640624999999</v>
      </c>
      <c r="BG47" s="97" t="s">
        <v>223</v>
      </c>
      <c r="BH47" s="98">
        <f>BK31</f>
        <v>25.450259033732639</v>
      </c>
    </row>
    <row r="48" spans="1:64" ht="13.5" customHeight="1" thickBot="1" x14ac:dyDescent="0.25">
      <c r="B48" s="19"/>
      <c r="S48" s="18"/>
      <c r="T48" s="83">
        <v>0</v>
      </c>
      <c r="U48" s="83">
        <f>E37</f>
        <v>-1.3553281384534011E-2</v>
      </c>
      <c r="V48" s="83">
        <f>F37</f>
        <v>-3.4816890198405932E-4</v>
      </c>
      <c r="W48" s="83">
        <f>G37</f>
        <v>7.927367945182659E-4</v>
      </c>
      <c r="X48" s="83">
        <v>0</v>
      </c>
      <c r="Y48" s="83">
        <v>0</v>
      </c>
      <c r="Z48" s="83">
        <v>0</v>
      </c>
      <c r="AA48" s="83">
        <v>0</v>
      </c>
      <c r="AL48" s="164" t="s">
        <v>231</v>
      </c>
      <c r="AM48" s="164"/>
      <c r="AN48" s="164"/>
      <c r="AO48" s="88"/>
      <c r="AP48" s="89" t="s">
        <v>232</v>
      </c>
      <c r="AU48" s="164" t="s">
        <v>231</v>
      </c>
      <c r="AV48" s="164"/>
      <c r="AW48" s="164"/>
      <c r="AX48" s="88"/>
      <c r="AY48" s="89" t="s">
        <v>232</v>
      </c>
      <c r="BD48" s="164" t="s">
        <v>231</v>
      </c>
      <c r="BE48" s="164"/>
      <c r="BF48" s="164"/>
      <c r="BG48" s="88"/>
      <c r="BH48" s="89" t="s">
        <v>232</v>
      </c>
    </row>
    <row r="49" spans="1:63" ht="18.75" customHeight="1" x14ac:dyDescent="0.2">
      <c r="A49" s="165" t="s">
        <v>243</v>
      </c>
      <c r="B49" s="166"/>
      <c r="C49" s="166"/>
      <c r="D49" s="166"/>
      <c r="E49" s="166"/>
      <c r="F49" s="166"/>
      <c r="G49" s="166"/>
      <c r="H49" s="166"/>
      <c r="I49" s="166"/>
      <c r="J49" s="166"/>
      <c r="K49" s="166"/>
      <c r="L49" s="166"/>
      <c r="M49" s="166"/>
      <c r="N49" s="166"/>
      <c r="O49" s="166"/>
      <c r="P49" s="166"/>
      <c r="Q49" s="166"/>
      <c r="R49" s="166"/>
      <c r="S49" s="8"/>
      <c r="T49" s="83">
        <f>MAX(F19:F28)</f>
        <v>12.5</v>
      </c>
      <c r="U49" s="83">
        <f t="shared" ref="U49:Z49" si="137">$T$49*E36+E37</f>
        <v>8.0500432668593938</v>
      </c>
      <c r="V49" s="83">
        <f t="shared" si="137"/>
        <v>8.0216312583758214</v>
      </c>
      <c r="W49" s="83">
        <f t="shared" si="137"/>
        <v>7.8412065300214504</v>
      </c>
      <c r="X49" s="83">
        <f t="shared" si="137"/>
        <v>8.0441630154745027</v>
      </c>
      <c r="Y49" s="83">
        <f t="shared" si="137"/>
        <v>8.0208821411070392</v>
      </c>
      <c r="Z49" s="83">
        <f t="shared" si="137"/>
        <v>7.9665712479345592</v>
      </c>
      <c r="AA49" s="83">
        <f>T49*E31</f>
        <v>7.9665712479345592</v>
      </c>
      <c r="AL49" s="90" cm="1">
        <f t="array" ref="AL49:AN51">MINVERSE(AL45:AN47)</f>
        <v>1E-99</v>
      </c>
      <c r="AM49" s="91">
        <v>-3.5416127646443799E-100</v>
      </c>
      <c r="AN49" s="91">
        <v>2.3535641481080061E-101</v>
      </c>
      <c r="AO49" s="91" t="s">
        <v>213</v>
      </c>
      <c r="AP49" s="92" cm="1">
        <f t="array" ref="AP49:AP51">MMULT(AL49:AN51,AP45:AP47)</f>
        <v>4.949461881950706E-103</v>
      </c>
      <c r="AU49" s="90" cm="1">
        <f t="array" ref="AU49:AW51">MINVERSE(AU45:AW47)</f>
        <v>1E-99</v>
      </c>
      <c r="AV49" s="91">
        <v>-1.0747342645897388E-99</v>
      </c>
      <c r="AW49" s="91">
        <v>9.4360375037997248E-101</v>
      </c>
      <c r="AX49" s="91" t="s">
        <v>213</v>
      </c>
      <c r="AY49" s="92" cm="1">
        <f t="array" ref="AY49:AY51">MMULT(AU49:AW51,AY45:AY47)</f>
        <v>1.731743648187595E-101</v>
      </c>
      <c r="BD49" s="90" cm="1">
        <f t="array" ref="BD49:BF51">MINVERSE(BD45:BF47)</f>
        <v>1E-99</v>
      </c>
      <c r="BE49" s="91">
        <v>-2.3148255614051133E-98</v>
      </c>
      <c r="BF49" s="91">
        <v>2.6263907420656282E-99</v>
      </c>
      <c r="BG49" s="91" t="s">
        <v>213</v>
      </c>
      <c r="BH49" s="92" cm="1">
        <f t="array" ref="BH49:BH51">MMULT(BD49:BF51,BH45:BH47)</f>
        <v>5.5249803397868897E-99</v>
      </c>
    </row>
    <row r="50" spans="1:63" ht="77.25" customHeight="1" x14ac:dyDescent="0.2">
      <c r="A50" s="15" t="s">
        <v>244</v>
      </c>
      <c r="B50" s="16" t="s">
        <v>245</v>
      </c>
      <c r="C50" s="16" t="s">
        <v>246</v>
      </c>
      <c r="D50" s="16" t="s">
        <v>247</v>
      </c>
      <c r="E50" s="16" t="s">
        <v>248</v>
      </c>
      <c r="F50" s="15" t="s">
        <v>278</v>
      </c>
      <c r="G50" s="15" t="s">
        <v>266</v>
      </c>
      <c r="H50" s="15" t="s">
        <v>267</v>
      </c>
      <c r="I50" s="15" t="s">
        <v>268</v>
      </c>
      <c r="J50" s="15" t="s">
        <v>269</v>
      </c>
      <c r="K50" s="15" t="s">
        <v>270</v>
      </c>
      <c r="L50" s="15" t="s">
        <v>271</v>
      </c>
      <c r="M50" s="15" t="s">
        <v>272</v>
      </c>
      <c r="N50" s="15" t="s">
        <v>273</v>
      </c>
      <c r="O50" s="15" t="s">
        <v>274</v>
      </c>
      <c r="P50" s="15" t="s">
        <v>275</v>
      </c>
      <c r="Q50" s="15" t="s">
        <v>276</v>
      </c>
      <c r="R50" s="15" t="s">
        <v>277</v>
      </c>
      <c r="W50" s="14"/>
      <c r="AL50" s="93">
        <v>-3.5416127646443774E-100</v>
      </c>
      <c r="AM50" s="94">
        <v>4.5069239108211485E-2</v>
      </c>
      <c r="AN50" s="94">
        <v>-4.1455658900205836E-3</v>
      </c>
      <c r="AO50" s="94" t="s">
        <v>216</v>
      </c>
      <c r="AP50" s="95">
        <v>0.63043436817840615</v>
      </c>
      <c r="AU50" s="93">
        <v>-1.074734264589739E-99</v>
      </c>
      <c r="AV50" s="94">
        <v>0.17613991500308768</v>
      </c>
      <c r="AW50" s="94">
        <v>-1.7312698025619615E-2</v>
      </c>
      <c r="AX50" s="94" t="s">
        <v>216</v>
      </c>
      <c r="AY50" s="95">
        <v>0.63052154795792914</v>
      </c>
      <c r="BD50" s="93">
        <v>-2.3148255614051136E-98</v>
      </c>
      <c r="BE50" s="94">
        <v>0.18347423925189044</v>
      </c>
      <c r="BF50" s="94">
        <v>-2.1046136590454567E-2</v>
      </c>
      <c r="BG50" s="94" t="s">
        <v>216</v>
      </c>
      <c r="BH50" s="95">
        <v>0.63369885144223403</v>
      </c>
    </row>
    <row r="51" spans="1:63" s="11" customFormat="1" ht="14.25" customHeight="1" thickBot="1" x14ac:dyDescent="0.25">
      <c r="A51" s="140"/>
      <c r="B51" s="141"/>
      <c r="C51" s="141"/>
      <c r="D51" s="141"/>
      <c r="E51" s="142"/>
      <c r="F51" s="13"/>
      <c r="G51" s="161" t="s">
        <v>264</v>
      </c>
      <c r="H51" s="162"/>
      <c r="I51" s="162"/>
      <c r="J51" s="162"/>
      <c r="K51" s="162"/>
      <c r="L51" s="163"/>
      <c r="M51" s="161" t="s">
        <v>265</v>
      </c>
      <c r="N51" s="162"/>
      <c r="O51" s="162"/>
      <c r="P51" s="162"/>
      <c r="Q51" s="162"/>
      <c r="R51" s="163"/>
      <c r="U51" s="1"/>
      <c r="V51" s="1"/>
      <c r="W51" s="14"/>
      <c r="X51" s="1"/>
      <c r="Y51" s="1"/>
      <c r="Z51" s="1"/>
      <c r="AA51" s="1"/>
      <c r="AB51" s="1"/>
      <c r="AC51" s="1"/>
      <c r="AD51" s="1"/>
      <c r="AE51" s="1"/>
      <c r="AF51" s="1"/>
      <c r="AG51" s="1"/>
      <c r="AH51" s="1"/>
      <c r="AI51" s="1"/>
      <c r="AJ51" s="1"/>
      <c r="AK51" s="1"/>
      <c r="AL51" s="96">
        <v>2.3535641481080051E-101</v>
      </c>
      <c r="AM51" s="97">
        <v>-4.1455658900205845E-3</v>
      </c>
      <c r="AN51" s="97">
        <v>4.0746545380118562E-4</v>
      </c>
      <c r="AO51" s="97" t="s">
        <v>223</v>
      </c>
      <c r="AP51" s="98">
        <v>1.2874615683355906E-3</v>
      </c>
      <c r="AQ51" s="1"/>
      <c r="AR51" s="1"/>
      <c r="AS51" s="1"/>
      <c r="AT51" s="1"/>
      <c r="AU51" s="96">
        <v>9.436037503799726E-101</v>
      </c>
      <c r="AV51" s="97">
        <v>-1.7312698025619615E-2</v>
      </c>
      <c r="AW51" s="97">
        <v>1.9859213417762096E-3</v>
      </c>
      <c r="AX51" s="97" t="s">
        <v>223</v>
      </c>
      <c r="AY51" s="98">
        <v>1.2788927144401496E-3</v>
      </c>
      <c r="AZ51" s="1"/>
      <c r="BA51" s="1"/>
      <c r="BB51" s="1"/>
      <c r="BC51" s="1"/>
      <c r="BD51" s="96">
        <v>2.626390742065629E-99</v>
      </c>
      <c r="BE51" s="97">
        <v>-2.1046136590454571E-2</v>
      </c>
      <c r="BF51" s="97">
        <v>5.3063061053777675E-3</v>
      </c>
      <c r="BG51" s="97" t="s">
        <v>223</v>
      </c>
      <c r="BH51" s="98">
        <v>9.1442758084608888E-4</v>
      </c>
      <c r="BI51" s="1"/>
      <c r="BJ51" s="1"/>
      <c r="BK51" s="1"/>
    </row>
    <row r="52" spans="1:63" ht="14.25" customHeight="1" x14ac:dyDescent="0.25">
      <c r="A52" s="75">
        <v>1</v>
      </c>
      <c r="B52" s="71">
        <f t="shared" ref="B52:B61" si="138">C19</f>
        <v>0.5</v>
      </c>
      <c r="C52" s="72">
        <f t="shared" ref="C52:C61" si="139">A19</f>
        <v>10181</v>
      </c>
      <c r="D52" s="73">
        <f t="shared" ref="D52:D61" si="140">B19</f>
        <v>1130130</v>
      </c>
      <c r="E52" s="71">
        <f t="shared" ref="E52:E61" si="141">D19</f>
        <v>40</v>
      </c>
      <c r="F52" s="7">
        <f t="shared" ref="F52:F61" si="142">C52*E52/D52/$E$31</f>
        <v>0.56540623525533951</v>
      </c>
      <c r="G52" s="7">
        <f t="shared" ref="G52:G61" si="143">(((C52/D52)-$E$37)/$E$36)*E52</f>
        <v>1.3990022543863343</v>
      </c>
      <c r="H52" s="7">
        <f t="shared" ref="H52:H61" si="144">(((C52/D52)-$F$37)/$F$36)*E52</f>
        <v>0.58320188310028243</v>
      </c>
      <c r="I52" s="7">
        <f t="shared" ref="I52:I61" si="145">(((C52/D52)-$G$37)/$G$36)*E52</f>
        <v>0.52394947106971879</v>
      </c>
      <c r="J52" s="6">
        <f t="shared" ref="J52:J61" si="146">(SQRT($E$44^2-(4*$E$43*($E$45-(C52/D52))))-$E$44)/(2*$E$43)*E52</f>
        <v>0.56393239012757845</v>
      </c>
      <c r="K52" s="106">
        <f t="shared" ref="K52:K61" si="147">(SQRT($F$44^2-(4*$F$43*($F$45-(C52/D52))))-$F$44)/(2*$F$43)*E52</f>
        <v>0.56249789740402201</v>
      </c>
      <c r="L52" s="106">
        <f t="shared" ref="L52:L61" si="148">(SQRT($G$44^2-(4*$G$43*($G$45-(C52/D52))))-$G$44)/(2*$G$43)*E52</f>
        <v>0.52081785662379743</v>
      </c>
      <c r="M52" s="106">
        <f>(((C52/D52)-$H$37)/$H$36)*E52</f>
        <v>0.55995248337497949</v>
      </c>
      <c r="N52" s="106">
        <f>(((C52/D52)-$I$37)/$I$36)*E52</f>
        <v>0.56157776388501102</v>
      </c>
      <c r="O52" s="106">
        <f>(((C52/D52)-$J$37)/$J$36)*E52</f>
        <v>0.56540623525533951</v>
      </c>
      <c r="P52" s="106">
        <f>(SQRT($H$44^2-(4*$H$43*($H$45-(C52/D52))))-$H$44)/(2*$H$43)*E52</f>
        <v>0.57157005973504582</v>
      </c>
      <c r="Q52" s="106">
        <f>(SQRT($I$44^2-(4*$I$43*($I$45-(C52/D52))))-$I$44)/(2*$I$43)*E52</f>
        <v>0.57149114651915323</v>
      </c>
      <c r="R52" s="106">
        <f>(SQRT($J$44^2-(4*$J$43*($J$45-(C52/D52))))-$J$44)/(2*$J$43)*E52</f>
        <v>0.56863056002485324</v>
      </c>
      <c r="U52" s="8"/>
      <c r="W52" s="14"/>
    </row>
    <row r="53" spans="1:63" ht="14.25" customHeight="1" x14ac:dyDescent="0.25">
      <c r="A53" s="75">
        <v>2</v>
      </c>
      <c r="B53" s="71">
        <f t="shared" si="138"/>
        <v>1</v>
      </c>
      <c r="C53" s="72">
        <f t="shared" si="139"/>
        <v>19153</v>
      </c>
      <c r="D53" s="73">
        <f t="shared" si="140"/>
        <v>1268481</v>
      </c>
      <c r="E53" s="71">
        <f t="shared" si="141"/>
        <v>40</v>
      </c>
      <c r="F53" s="7">
        <f t="shared" si="142"/>
        <v>0.9476574953681125</v>
      </c>
      <c r="G53" s="7">
        <f t="shared" si="143"/>
        <v>1.7766540726639186</v>
      </c>
      <c r="H53" s="7">
        <f t="shared" si="144"/>
        <v>0.96281291625080567</v>
      </c>
      <c r="I53" s="7">
        <f t="shared" si="145"/>
        <v>0.91235140732107378</v>
      </c>
      <c r="J53" s="6">
        <f t="shared" si="146"/>
        <v>0.95035839429952484</v>
      </c>
      <c r="K53" s="106">
        <f t="shared" si="147"/>
        <v>0.94893903020055748</v>
      </c>
      <c r="L53" s="106">
        <f t="shared" si="148"/>
        <v>0.92101233528815185</v>
      </c>
      <c r="M53" s="106">
        <f t="shared" ref="M53:M61" si="149">(((C53/D53)-$H$37)/$H$36)*E53</f>
        <v>0.93851665374833959</v>
      </c>
      <c r="N53" s="106">
        <f t="shared" ref="N53:N61" si="150">(((C53/D53)-$I$37)/$I$36)*E53</f>
        <v>0.94124072922075019</v>
      </c>
      <c r="O53" s="106">
        <f t="shared" ref="O53:O61" si="151">(((C53/D53)-$J$37)/$J$36)*E53</f>
        <v>0.9476574953681125</v>
      </c>
      <c r="P53" s="106">
        <f t="shared" ref="P53:P61" si="152">(SQRT($H$44^2-(4*$H$43*($H$45-(C53/D53))))-$H$44)/(2*$H$43)*E53</f>
        <v>0.95796956694204349</v>
      </c>
      <c r="Q53" s="106">
        <f t="shared" ref="Q53:Q61" si="153">(SQRT($I$44^2-(4*$I$43*($I$45-(C53/D53))))-$I$44)/(2*$I$43)*E53</f>
        <v>0.95783743681790789</v>
      </c>
      <c r="R53" s="106">
        <f t="shared" ref="R53:R61" si="154">(SQRT($J$44^2-(4*$J$43*($J$45-(C53/D53))))-$J$44)/(2*$J$43)*E53</f>
        <v>0.95304845616861977</v>
      </c>
      <c r="U53" s="12"/>
      <c r="V53" s="11"/>
      <c r="W53" s="10"/>
      <c r="X53" s="11"/>
      <c r="Y53" s="11"/>
      <c r="Z53" s="11"/>
      <c r="AA53" s="11"/>
      <c r="AB53" s="11"/>
      <c r="AC53" s="11"/>
      <c r="AD53" s="11"/>
      <c r="AE53" s="11"/>
      <c r="AF53" s="11"/>
      <c r="AG53" s="11"/>
      <c r="AH53" s="11"/>
      <c r="AI53" s="11"/>
      <c r="AJ53" s="11"/>
      <c r="AK53" s="11"/>
      <c r="AL53" s="11"/>
      <c r="AM53" s="11"/>
      <c r="AN53" s="11"/>
      <c r="AO53" s="11"/>
      <c r="AP53" s="11"/>
      <c r="AQ53" s="11"/>
      <c r="AR53" s="11"/>
      <c r="AS53" s="11"/>
      <c r="AT53" s="11"/>
      <c r="BI53" s="11"/>
      <c r="BJ53" s="11"/>
      <c r="BK53" s="11"/>
    </row>
    <row r="54" spans="1:63" ht="14.25" customHeight="1" x14ac:dyDescent="0.25">
      <c r="A54" s="75">
        <v>3</v>
      </c>
      <c r="B54" s="71">
        <f t="shared" si="138"/>
        <v>10</v>
      </c>
      <c r="C54" s="72">
        <f t="shared" si="139"/>
        <v>175874</v>
      </c>
      <c r="D54" s="73">
        <f t="shared" si="140"/>
        <v>1222345</v>
      </c>
      <c r="E54" s="71">
        <f t="shared" si="141"/>
        <v>40</v>
      </c>
      <c r="F54" s="7">
        <f t="shared" si="142"/>
        <v>9.0303877895745934</v>
      </c>
      <c r="G54" s="7">
        <f t="shared" si="143"/>
        <v>9.7621288395851469</v>
      </c>
      <c r="H54" s="7">
        <f t="shared" si="144"/>
        <v>8.9897154220935285</v>
      </c>
      <c r="I54" s="7">
        <f t="shared" si="145"/>
        <v>9.1251381893479042</v>
      </c>
      <c r="J54" s="6">
        <f t="shared" si="146"/>
        <v>9.1177892706911798</v>
      </c>
      <c r="K54" s="106">
        <f t="shared" si="147"/>
        <v>9.1166833864233858</v>
      </c>
      <c r="L54" s="106">
        <f t="shared" si="148"/>
        <v>9.3716025551038555</v>
      </c>
      <c r="M54" s="106">
        <f t="shared" si="149"/>
        <v>8.9432831711305969</v>
      </c>
      <c r="N54" s="106">
        <f t="shared" si="150"/>
        <v>8.9692413448422723</v>
      </c>
      <c r="O54" s="106">
        <f t="shared" si="151"/>
        <v>9.0303877895745934</v>
      </c>
      <c r="P54" s="106">
        <f t="shared" si="152"/>
        <v>9.1248487783352825</v>
      </c>
      <c r="Q54" s="106">
        <f t="shared" si="153"/>
        <v>9.1236165497376902</v>
      </c>
      <c r="R54" s="106">
        <f t="shared" si="154"/>
        <v>9.0790977412647287</v>
      </c>
      <c r="U54" s="8"/>
      <c r="W54" s="10"/>
    </row>
    <row r="55" spans="1:63" ht="14.25" customHeight="1" x14ac:dyDescent="0.25">
      <c r="A55" s="75">
        <v>4</v>
      </c>
      <c r="B55" s="71">
        <f t="shared" si="138"/>
        <v>25</v>
      </c>
      <c r="C55" s="72">
        <f t="shared" si="139"/>
        <v>453485</v>
      </c>
      <c r="D55" s="73">
        <f t="shared" si="140"/>
        <v>1171839</v>
      </c>
      <c r="E55" s="71">
        <f t="shared" si="141"/>
        <v>40</v>
      </c>
      <c r="F55" s="7">
        <f t="shared" si="142"/>
        <v>24.288099787558387</v>
      </c>
      <c r="G55" s="7">
        <f t="shared" si="143"/>
        <v>24.83625227633808</v>
      </c>
      <c r="H55" s="7">
        <f t="shared" si="144"/>
        <v>24.142041704442452</v>
      </c>
      <c r="I55" s="7">
        <f t="shared" si="145"/>
        <v>24.628356886479455</v>
      </c>
      <c r="J55" s="6">
        <f t="shared" si="146"/>
        <v>24.516829525084589</v>
      </c>
      <c r="K55" s="106">
        <f t="shared" si="147"/>
        <v>24.516282161019248</v>
      </c>
      <c r="L55" s="106">
        <f t="shared" si="148"/>
        <v>25.264057039272419</v>
      </c>
      <c r="M55" s="106">
        <f t="shared" si="149"/>
        <v>24.053823506846786</v>
      </c>
      <c r="N55" s="106">
        <f t="shared" si="150"/>
        <v>24.123640521143763</v>
      </c>
      <c r="O55" s="106">
        <f t="shared" si="151"/>
        <v>24.288099787558387</v>
      </c>
      <c r="P55" s="106">
        <f t="shared" si="152"/>
        <v>24.522892284660891</v>
      </c>
      <c r="Q55" s="106">
        <f t="shared" si="153"/>
        <v>24.519713821169372</v>
      </c>
      <c r="R55" s="106">
        <f t="shared" si="154"/>
        <v>24.405620348936615</v>
      </c>
      <c r="U55" s="8"/>
      <c r="W55" s="10"/>
    </row>
    <row r="56" spans="1:63" ht="14.25" customHeight="1" x14ac:dyDescent="0.25">
      <c r="A56" s="75">
        <v>5</v>
      </c>
      <c r="B56" s="71">
        <f t="shared" si="138"/>
        <v>50</v>
      </c>
      <c r="C56" s="72">
        <f t="shared" si="139"/>
        <v>990424</v>
      </c>
      <c r="D56" s="73">
        <f t="shared" si="140"/>
        <v>1214342</v>
      </c>
      <c r="E56" s="71">
        <f t="shared" si="141"/>
        <v>40</v>
      </c>
      <c r="F56" s="7">
        <f t="shared" si="142"/>
        <v>51.189242085538154</v>
      </c>
      <c r="G56" s="7">
        <f t="shared" si="143"/>
        <v>51.413706329933284</v>
      </c>
      <c r="H56" s="7">
        <f t="shared" si="144"/>
        <v>50.857376580389158</v>
      </c>
      <c r="I56" s="7">
        <f t="shared" si="145"/>
        <v>51.962356394619803</v>
      </c>
      <c r="J56" s="6">
        <f t="shared" si="146"/>
        <v>51.608346790512456</v>
      </c>
      <c r="K56" s="106">
        <f t="shared" si="147"/>
        <v>51.608679405668127</v>
      </c>
      <c r="L56" s="106">
        <f t="shared" si="148"/>
        <v>53.097333958215316</v>
      </c>
      <c r="M56" s="106">
        <f t="shared" si="149"/>
        <v>50.69548484009119</v>
      </c>
      <c r="N56" s="106">
        <f t="shared" si="150"/>
        <v>50.842630153137378</v>
      </c>
      <c r="O56" s="106">
        <f t="shared" si="151"/>
        <v>51.189242085538147</v>
      </c>
      <c r="P56" s="106">
        <f t="shared" si="152"/>
        <v>51.612792842711777</v>
      </c>
      <c r="Q56" s="106">
        <f t="shared" si="153"/>
        <v>51.60659404612904</v>
      </c>
      <c r="R56" s="106">
        <f t="shared" si="154"/>
        <v>51.386953112037254</v>
      </c>
      <c r="W56" s="10"/>
    </row>
    <row r="57" spans="1:63" ht="14.25" customHeight="1" x14ac:dyDescent="0.25">
      <c r="A57" s="75">
        <v>6</v>
      </c>
      <c r="B57" s="71">
        <f t="shared" si="138"/>
        <v>100</v>
      </c>
      <c r="C57" s="72">
        <f t="shared" si="139"/>
        <v>1589739</v>
      </c>
      <c r="D57" s="73">
        <f t="shared" si="140"/>
        <v>996222</v>
      </c>
      <c r="E57" s="71">
        <f t="shared" si="141"/>
        <v>40</v>
      </c>
      <c r="F57" s="7">
        <f t="shared" si="142"/>
        <v>100.15399104118261</v>
      </c>
      <c r="G57" s="7">
        <f t="shared" si="143"/>
        <v>99.789286489300494</v>
      </c>
      <c r="H57" s="7">
        <f t="shared" si="144"/>
        <v>99.483923772213814</v>
      </c>
      <c r="I57" s="7">
        <f t="shared" si="145"/>
        <v>101.71498061572264</v>
      </c>
      <c r="J57" s="6">
        <f t="shared" si="146"/>
        <v>100.72879277656401</v>
      </c>
      <c r="K57" s="106">
        <f t="shared" si="147"/>
        <v>100.73039026797588</v>
      </c>
      <c r="L57" s="106">
        <f t="shared" si="148"/>
        <v>103.16349242568282</v>
      </c>
      <c r="M57" s="106">
        <f t="shared" si="149"/>
        <v>99.187933394648624</v>
      </c>
      <c r="N57" s="106">
        <f t="shared" si="150"/>
        <v>99.475829635424247</v>
      </c>
      <c r="O57" s="106">
        <f t="shared" si="151"/>
        <v>100.15399104118261</v>
      </c>
      <c r="P57" s="106">
        <f t="shared" si="152"/>
        <v>100.73074851931084</v>
      </c>
      <c r="Q57" s="106">
        <f t="shared" si="153"/>
        <v>100.72037420503693</v>
      </c>
      <c r="R57" s="106">
        <f t="shared" si="154"/>
        <v>100.36382252994414</v>
      </c>
      <c r="U57" s="8"/>
      <c r="W57" s="10"/>
    </row>
    <row r="58" spans="1:63" ht="14.25" customHeight="1" x14ac:dyDescent="0.25">
      <c r="A58" s="75">
        <v>7</v>
      </c>
      <c r="B58" s="71">
        <f t="shared" si="138"/>
        <v>200</v>
      </c>
      <c r="C58" s="72">
        <f t="shared" si="139"/>
        <v>3179478</v>
      </c>
      <c r="D58" s="73">
        <f t="shared" si="140"/>
        <v>1003568</v>
      </c>
      <c r="E58" s="71">
        <f t="shared" si="141"/>
        <v>40</v>
      </c>
      <c r="F58" s="7">
        <f t="shared" si="142"/>
        <v>198.84175115792655</v>
      </c>
      <c r="G58" s="7">
        <f t="shared" si="143"/>
        <v>197.28958521646493</v>
      </c>
      <c r="H58" s="7">
        <f t="shared" si="144"/>
        <v>197.49004300953362</v>
      </c>
      <c r="I58" s="7">
        <f t="shared" si="145"/>
        <v>201.99069220485956</v>
      </c>
      <c r="J58" s="6">
        <f t="shared" si="146"/>
        <v>198.99497559909861</v>
      </c>
      <c r="K58" s="106">
        <f t="shared" si="147"/>
        <v>198.99784673463819</v>
      </c>
      <c r="L58" s="106">
        <f t="shared" si="148"/>
        <v>201.85675537785872</v>
      </c>
      <c r="M58" s="106">
        <f t="shared" si="149"/>
        <v>196.92377872208687</v>
      </c>
      <c r="N58" s="106">
        <f t="shared" si="150"/>
        <v>197.49535647023743</v>
      </c>
      <c r="O58" s="106">
        <f t="shared" si="151"/>
        <v>198.84175115792655</v>
      </c>
      <c r="P58" s="106">
        <f t="shared" si="152"/>
        <v>198.99362576096678</v>
      </c>
      <c r="Q58" s="106">
        <f t="shared" si="153"/>
        <v>198.97984349309002</v>
      </c>
      <c r="R58" s="106">
        <f t="shared" si="154"/>
        <v>198.55752175901154</v>
      </c>
      <c r="U58" s="8"/>
      <c r="W58" s="5"/>
      <c r="X58" s="5"/>
      <c r="Y58" s="5"/>
      <c r="Z58" s="3"/>
      <c r="AA58" s="3"/>
      <c r="AB58" s="3"/>
      <c r="AC58" s="2"/>
    </row>
    <row r="59" spans="1:63" ht="14.25" customHeight="1" x14ac:dyDescent="0.25">
      <c r="A59" s="75">
        <v>8</v>
      </c>
      <c r="B59" s="71">
        <f t="shared" si="138"/>
        <v>300</v>
      </c>
      <c r="C59" s="72">
        <f t="shared" si="139"/>
        <v>4769217</v>
      </c>
      <c r="D59" s="73">
        <f t="shared" si="140"/>
        <v>998254</v>
      </c>
      <c r="E59" s="71">
        <f t="shared" si="141"/>
        <v>40</v>
      </c>
      <c r="F59" s="7">
        <f t="shared" si="142"/>
        <v>299.85036652904677</v>
      </c>
      <c r="G59" s="7">
        <f t="shared" si="143"/>
        <v>297.08281348561627</v>
      </c>
      <c r="H59" s="7">
        <f t="shared" si="144"/>
        <v>297.80098724768317</v>
      </c>
      <c r="I59" s="7">
        <f t="shared" si="145"/>
        <v>304.6246031477225</v>
      </c>
      <c r="J59" s="6">
        <f t="shared" si="146"/>
        <v>298.57912031314379</v>
      </c>
      <c r="K59" s="106">
        <f t="shared" si="147"/>
        <v>298.58161448868339</v>
      </c>
      <c r="L59" s="106">
        <f t="shared" si="148"/>
        <v>300.02035746738471</v>
      </c>
      <c r="M59" s="106">
        <f t="shared" si="149"/>
        <v>296.95809297718904</v>
      </c>
      <c r="N59" s="106">
        <f t="shared" si="150"/>
        <v>297.82002361441556</v>
      </c>
      <c r="O59" s="106">
        <f t="shared" si="151"/>
        <v>299.85036652904671</v>
      </c>
      <c r="P59" s="106">
        <f t="shared" si="152"/>
        <v>298.57664521027544</v>
      </c>
      <c r="Q59" s="106">
        <f t="shared" si="153"/>
        <v>298.56597357590499</v>
      </c>
      <c r="R59" s="106">
        <f t="shared" si="154"/>
        <v>298.35525250073886</v>
      </c>
      <c r="W59" s="5"/>
      <c r="X59" s="5"/>
      <c r="Y59" s="5"/>
      <c r="Z59" s="3"/>
      <c r="AA59" s="3"/>
      <c r="AB59" s="3"/>
      <c r="AC59" s="2"/>
      <c r="AD59" s="3"/>
    </row>
    <row r="60" spans="1:63" ht="14.25" customHeight="1" x14ac:dyDescent="0.25">
      <c r="A60" s="75">
        <v>9</v>
      </c>
      <c r="B60" s="71">
        <f t="shared" si="138"/>
        <v>400</v>
      </c>
      <c r="C60" s="72">
        <f t="shared" si="139"/>
        <v>6358956</v>
      </c>
      <c r="D60" s="73">
        <f t="shared" si="140"/>
        <v>982842</v>
      </c>
      <c r="E60" s="71">
        <f t="shared" si="141"/>
        <v>40</v>
      </c>
      <c r="F60" s="7">
        <f t="shared" si="142"/>
        <v>406.06978237816054</v>
      </c>
      <c r="G60" s="7">
        <f t="shared" si="143"/>
        <v>402.02414322764548</v>
      </c>
      <c r="H60" s="7">
        <f t="shared" si="144"/>
        <v>403.28674072624915</v>
      </c>
      <c r="I60" s="7">
        <f t="shared" si="145"/>
        <v>412.55315980208707</v>
      </c>
      <c r="J60" s="6">
        <f t="shared" si="146"/>
        <v>402.24911115871885</v>
      </c>
      <c r="K60" s="106">
        <f t="shared" si="147"/>
        <v>402.2494823274269</v>
      </c>
      <c r="L60" s="106">
        <f t="shared" si="148"/>
        <v>400.39135911638988</v>
      </c>
      <c r="M60" s="106">
        <f t="shared" si="149"/>
        <v>402.15294577270254</v>
      </c>
      <c r="N60" s="106">
        <f t="shared" si="150"/>
        <v>403.32020793194266</v>
      </c>
      <c r="O60" s="106">
        <f t="shared" si="151"/>
        <v>406.06978237816054</v>
      </c>
      <c r="P60" s="106">
        <f t="shared" si="152"/>
        <v>402.24777344360456</v>
      </c>
      <c r="Q60" s="106">
        <f t="shared" si="153"/>
        <v>402.24715453055609</v>
      </c>
      <c r="R60" s="106">
        <f t="shared" si="154"/>
        <v>402.54806902901828</v>
      </c>
      <c r="U60" s="8"/>
      <c r="W60" s="5"/>
      <c r="X60" s="5"/>
      <c r="Y60" s="5"/>
      <c r="Z60" s="3"/>
      <c r="AA60" s="3"/>
      <c r="AB60" s="3"/>
      <c r="AC60" s="2"/>
      <c r="AD60" s="3"/>
    </row>
    <row r="61" spans="1:63" ht="13.5" customHeight="1" x14ac:dyDescent="0.25">
      <c r="A61" s="75">
        <v>10</v>
      </c>
      <c r="B61" s="71">
        <f t="shared" si="138"/>
        <v>500</v>
      </c>
      <c r="C61" s="72">
        <f t="shared" si="139"/>
        <v>7948695</v>
      </c>
      <c r="D61" s="73">
        <f t="shared" si="140"/>
        <v>985187</v>
      </c>
      <c r="E61" s="71">
        <f t="shared" si="141"/>
        <v>40</v>
      </c>
      <c r="F61" s="7">
        <f t="shared" si="142"/>
        <v>506.37903902015057</v>
      </c>
      <c r="G61" s="7">
        <f t="shared" si="143"/>
        <v>501.12642780806596</v>
      </c>
      <c r="H61" s="7">
        <f t="shared" si="144"/>
        <v>502.90315673804412</v>
      </c>
      <c r="I61" s="7">
        <f t="shared" si="145"/>
        <v>514.4764588703199</v>
      </c>
      <c r="J61" s="6">
        <f t="shared" si="146"/>
        <v>499.19010461872011</v>
      </c>
      <c r="K61" s="106">
        <f t="shared" si="147"/>
        <v>499.18694013281697</v>
      </c>
      <c r="L61" s="106">
        <f t="shared" si="148"/>
        <v>492.69853485193443</v>
      </c>
      <c r="M61" s="106">
        <f t="shared" si="149"/>
        <v>501.49464711919478</v>
      </c>
      <c r="N61" s="106">
        <f t="shared" si="150"/>
        <v>502.95025183575098</v>
      </c>
      <c r="O61" s="106">
        <f t="shared" si="151"/>
        <v>506.37903902015057</v>
      </c>
      <c r="P61" s="106">
        <f t="shared" si="152"/>
        <v>499.19189920083409</v>
      </c>
      <c r="Q61" s="106">
        <f t="shared" si="153"/>
        <v>499.20678792261879</v>
      </c>
      <c r="R61" s="106">
        <f t="shared" si="154"/>
        <v>500.24944561930135</v>
      </c>
      <c r="U61" s="8"/>
      <c r="W61" s="5"/>
      <c r="X61" s="5"/>
      <c r="Y61" s="5"/>
      <c r="Z61" s="3"/>
      <c r="AA61" s="3"/>
      <c r="AB61" s="3"/>
      <c r="AC61" s="2"/>
      <c r="AD61" s="3"/>
    </row>
    <row r="62" spans="1:63" ht="18" x14ac:dyDescent="0.2">
      <c r="U62" s="8"/>
      <c r="W62" s="5"/>
      <c r="X62" s="5"/>
      <c r="Y62" s="5"/>
      <c r="Z62" s="3"/>
      <c r="AA62" s="3"/>
      <c r="AB62" s="3"/>
      <c r="AC62" s="2"/>
      <c r="AD62" s="3"/>
    </row>
    <row r="63" spans="1:63" ht="22.5" customHeight="1" x14ac:dyDescent="0.2">
      <c r="C63" s="165" t="s">
        <v>249</v>
      </c>
      <c r="D63" s="166"/>
      <c r="E63" s="166"/>
      <c r="F63" s="166"/>
      <c r="G63" s="166"/>
      <c r="H63" s="166"/>
      <c r="I63" s="166"/>
      <c r="J63" s="166"/>
      <c r="K63" s="166"/>
      <c r="L63" s="166"/>
      <c r="M63" s="166"/>
      <c r="N63" s="166"/>
      <c r="O63" s="166"/>
      <c r="U63" s="8"/>
      <c r="W63" s="5"/>
      <c r="X63" s="5"/>
      <c r="Y63" s="5"/>
      <c r="Z63" s="3"/>
      <c r="AA63" s="3"/>
      <c r="AB63" s="3"/>
      <c r="AC63" s="2"/>
      <c r="AD63" s="3"/>
    </row>
    <row r="64" spans="1:63" ht="59.25" customHeight="1" x14ac:dyDescent="0.2">
      <c r="A64" s="15" t="s">
        <v>244</v>
      </c>
      <c r="B64" s="16" t="s">
        <v>250</v>
      </c>
      <c r="C64" s="16" t="str">
        <f t="shared" ref="C64:I64" si="155">F50</f>
        <v xml:space="preserve">Average RF                                        </v>
      </c>
      <c r="D64" s="16" t="str">
        <f t="shared" si="155"/>
        <v>Linear Cal                           Equal Weighting</v>
      </c>
      <c r="E64" s="16" t="str">
        <f t="shared" si="155"/>
        <v>Linear Cal                    1/X Weighting</v>
      </c>
      <c r="F64" s="15" t="str">
        <f t="shared" si="155"/>
        <v>Linear Cal  1/X2 Weighting</v>
      </c>
      <c r="G64" s="15" t="str">
        <f t="shared" si="155"/>
        <v>Quadratic Cal                                                       Equal Weighting</v>
      </c>
      <c r="H64" s="15" t="str">
        <f t="shared" si="155"/>
        <v>Quadratic Cal                                                    1/X Weighting</v>
      </c>
      <c r="I64" s="15" t="str">
        <f t="shared" si="155"/>
        <v>Quadratic Cal                                                   1/X2 Weighting</v>
      </c>
      <c r="J64" s="16" t="str">
        <f t="shared" ref="J64" si="156">M50</f>
        <v>Linear Cal                                           Equal Weighting</v>
      </c>
      <c r="K64" s="16" t="str">
        <f t="shared" ref="K64" si="157">N50</f>
        <v>Linear Cal                        1/X Weighting</v>
      </c>
      <c r="L64" s="15" t="str">
        <f t="shared" ref="L64" si="158">O50</f>
        <v>Linear Cal                                       1/X2 Weighting</v>
      </c>
      <c r="M64" s="15" t="str">
        <f t="shared" ref="M64" si="159">P50</f>
        <v>Quadratic Cal                                                         Equal Weighting</v>
      </c>
      <c r="N64" s="15" t="str">
        <f t="shared" ref="N64" si="160">Q50</f>
        <v>Quadratic Cal                                                         1/X Weighting</v>
      </c>
      <c r="O64" s="15" t="str">
        <f t="shared" ref="O64" si="161">R50</f>
        <v>Quadratic Cal                                                     1/X2 Weighting</v>
      </c>
      <c r="U64" s="8"/>
      <c r="W64" s="5"/>
      <c r="X64" s="5"/>
      <c r="Y64" s="5"/>
      <c r="Z64" s="3"/>
      <c r="AA64" s="3"/>
      <c r="AB64" s="3"/>
      <c r="AC64" s="2"/>
      <c r="AD64" s="3"/>
    </row>
    <row r="65" spans="1:50" ht="13.5" customHeight="1" x14ac:dyDescent="0.2">
      <c r="A65" s="140"/>
      <c r="B65" s="141"/>
      <c r="C65" s="141"/>
      <c r="D65" s="161" t="s">
        <v>264</v>
      </c>
      <c r="E65" s="162"/>
      <c r="F65" s="162"/>
      <c r="G65" s="162"/>
      <c r="H65" s="162"/>
      <c r="I65" s="163"/>
      <c r="J65" s="161" t="s">
        <v>265</v>
      </c>
      <c r="K65" s="162"/>
      <c r="L65" s="162"/>
      <c r="M65" s="162"/>
      <c r="N65" s="162"/>
      <c r="O65" s="163"/>
      <c r="U65" s="8"/>
      <c r="W65" s="5"/>
      <c r="X65" s="5"/>
      <c r="Y65" s="5"/>
      <c r="Z65" s="3"/>
      <c r="AA65" s="3"/>
      <c r="AB65" s="3"/>
      <c r="AC65" s="2"/>
      <c r="AD65" s="3"/>
    </row>
    <row r="66" spans="1:50" ht="13.5" customHeight="1" x14ac:dyDescent="0.2">
      <c r="A66" s="75">
        <v>1</v>
      </c>
      <c r="B66" s="75">
        <f t="shared" ref="B66:B75" si="162">C19</f>
        <v>0.5</v>
      </c>
      <c r="C66" s="120">
        <f t="shared" ref="C66:C75" si="163">ABS(1-($B66/F52))</f>
        <v>0.11568007421390003</v>
      </c>
      <c r="D66" s="120">
        <f t="shared" ref="D66:D75" si="164">ABS(1-($B66/G52))</f>
        <v>0.64260243439041309</v>
      </c>
      <c r="E66" s="120">
        <f t="shared" ref="E66:E75" si="165">ABS(1-($B66/H52))</f>
        <v>0.14266394795912507</v>
      </c>
      <c r="F66" s="120">
        <f t="shared" ref="F66:F75" si="166">ABS(1-($B66/I52))</f>
        <v>4.570950519488548E-2</v>
      </c>
      <c r="G66" s="120">
        <f t="shared" ref="G66:G75" si="167">ABS(1-($B66/J52))</f>
        <v>0.11336889181540899</v>
      </c>
      <c r="H66" s="120">
        <f t="shared" ref="H66:H75" si="168">ABS(1-($B66/K52))</f>
        <v>0.1111077884778866</v>
      </c>
      <c r="I66" s="120">
        <f t="shared" ref="I66:I75" si="169">ABS(1-($B66/L52))</f>
        <v>3.997147248128019E-2</v>
      </c>
      <c r="J66" s="120">
        <f t="shared" ref="J66:O66" si="170">ABS(1-($B66/M52))</f>
        <v>0.10706709078890098</v>
      </c>
      <c r="K66" s="120">
        <f t="shared" si="170"/>
        <v>0.10965135702491902</v>
      </c>
      <c r="L66" s="120">
        <f t="shared" si="170"/>
        <v>0.11568007421390003</v>
      </c>
      <c r="M66" s="120">
        <f t="shared" si="170"/>
        <v>0.12521660033806259</v>
      </c>
      <c r="N66" s="120">
        <f t="shared" si="170"/>
        <v>0.12509580761590544</v>
      </c>
      <c r="O66" s="120">
        <f t="shared" si="170"/>
        <v>0.12069446288967234</v>
      </c>
      <c r="P66" s="110" t="s">
        <v>251</v>
      </c>
      <c r="U66" s="8"/>
      <c r="W66" s="5"/>
      <c r="X66" s="5"/>
      <c r="Y66" s="5"/>
      <c r="Z66" s="3"/>
      <c r="AA66" s="3"/>
      <c r="AB66" s="3"/>
      <c r="AC66" s="2"/>
      <c r="AD66" s="3"/>
    </row>
    <row r="67" spans="1:50" ht="13.5" customHeight="1" x14ac:dyDescent="0.2">
      <c r="A67" s="75">
        <v>2</v>
      </c>
      <c r="B67" s="75">
        <f t="shared" si="162"/>
        <v>1</v>
      </c>
      <c r="C67" s="120">
        <f t="shared" si="163"/>
        <v>5.5233567916386672E-2</v>
      </c>
      <c r="D67" s="120">
        <f t="shared" si="164"/>
        <v>0.43714422780085826</v>
      </c>
      <c r="E67" s="120">
        <f t="shared" si="165"/>
        <v>3.8623374407980471E-2</v>
      </c>
      <c r="F67" s="120">
        <f t="shared" si="166"/>
        <v>9.6068896234059231E-2</v>
      </c>
      <c r="G67" s="120">
        <f t="shared" si="167"/>
        <v>5.2234615907259085E-2</v>
      </c>
      <c r="H67" s="120">
        <f t="shared" si="168"/>
        <v>5.3808483131577933E-2</v>
      </c>
      <c r="I67" s="120">
        <f t="shared" si="169"/>
        <v>8.5761788073267953E-2</v>
      </c>
      <c r="J67" s="120">
        <f t="shared" ref="J67:O67" si="171">ABS(1-($B67/M53))</f>
        <v>6.5511193654478328E-2</v>
      </c>
      <c r="K67" s="120">
        <f t="shared" si="171"/>
        <v>6.2427462980587656E-2</v>
      </c>
      <c r="L67" s="120">
        <f t="shared" si="171"/>
        <v>5.5233567916386672E-2</v>
      </c>
      <c r="M67" s="120">
        <f t="shared" si="171"/>
        <v>4.387449717439651E-2</v>
      </c>
      <c r="N67" s="120">
        <f t="shared" si="171"/>
        <v>4.4018495792107482E-2</v>
      </c>
      <c r="O67" s="120">
        <f t="shared" si="171"/>
        <v>4.9264592505748883E-2</v>
      </c>
      <c r="P67" s="111" t="s">
        <v>252</v>
      </c>
      <c r="U67" s="8"/>
      <c r="W67" s="5"/>
      <c r="X67" s="5"/>
      <c r="Y67" s="5"/>
      <c r="Z67" s="3"/>
      <c r="AA67" s="3"/>
      <c r="AB67" s="3"/>
      <c r="AC67" s="2"/>
      <c r="AD67" s="3"/>
    </row>
    <row r="68" spans="1:50" ht="13.5" customHeight="1" x14ac:dyDescent="0.2">
      <c r="A68" s="75">
        <v>3</v>
      </c>
      <c r="B68" s="75">
        <f t="shared" si="162"/>
        <v>10</v>
      </c>
      <c r="C68" s="120">
        <f t="shared" si="163"/>
        <v>0.10737215643660458</v>
      </c>
      <c r="D68" s="120">
        <f t="shared" si="164"/>
        <v>2.4366730282260995E-2</v>
      </c>
      <c r="E68" s="120">
        <f t="shared" si="165"/>
        <v>0.11238226467364587</v>
      </c>
      <c r="F68" s="120">
        <f t="shared" si="166"/>
        <v>9.5873815004067886E-2</v>
      </c>
      <c r="G68" s="120">
        <f t="shared" si="167"/>
        <v>9.675708695578833E-2</v>
      </c>
      <c r="H68" s="120">
        <f t="shared" si="168"/>
        <v>9.6890127268437709E-2</v>
      </c>
      <c r="I68" s="120">
        <f t="shared" si="169"/>
        <v>6.7053360532656647E-2</v>
      </c>
      <c r="J68" s="120">
        <f t="shared" ref="J68:O68" si="172">ABS(1-($B68/M54))</f>
        <v>0.1181575947724145</v>
      </c>
      <c r="K68" s="120">
        <f t="shared" si="172"/>
        <v>0.11492149843313793</v>
      </c>
      <c r="L68" s="120">
        <f t="shared" si="172"/>
        <v>0.10737215643660458</v>
      </c>
      <c r="M68" s="120">
        <f t="shared" si="172"/>
        <v>9.5908572615751142E-2</v>
      </c>
      <c r="N68" s="120">
        <f t="shared" si="172"/>
        <v>9.6056585180303911E-2</v>
      </c>
      <c r="O68" s="120">
        <f t="shared" si="172"/>
        <v>0.10143103257383679</v>
      </c>
      <c r="P68" s="112" t="s">
        <v>253</v>
      </c>
      <c r="U68" s="8"/>
      <c r="W68" s="5"/>
      <c r="X68" s="5"/>
      <c r="Y68" s="5"/>
      <c r="Z68" s="3"/>
      <c r="AA68" s="3"/>
      <c r="AB68" s="3"/>
      <c r="AC68" s="2"/>
      <c r="AD68" s="3"/>
    </row>
    <row r="69" spans="1:50" ht="13.5" customHeight="1" x14ac:dyDescent="0.2">
      <c r="A69" s="75">
        <v>4</v>
      </c>
      <c r="B69" s="75">
        <f t="shared" si="162"/>
        <v>25</v>
      </c>
      <c r="C69" s="120">
        <f t="shared" si="163"/>
        <v>2.9310659074543333E-2</v>
      </c>
      <c r="D69" s="120">
        <f t="shared" si="164"/>
        <v>6.5930931059967612E-3</v>
      </c>
      <c r="E69" s="120">
        <f t="shared" si="165"/>
        <v>3.5537934449001884E-2</v>
      </c>
      <c r="F69" s="120">
        <f t="shared" si="166"/>
        <v>1.5090049053356536E-2</v>
      </c>
      <c r="G69" s="120">
        <f t="shared" si="167"/>
        <v>1.9707706268506264E-2</v>
      </c>
      <c r="H69" s="120">
        <f t="shared" si="168"/>
        <v>1.9730472826334999E-2</v>
      </c>
      <c r="I69" s="120">
        <f t="shared" si="169"/>
        <v>1.0451885810024431E-2</v>
      </c>
      <c r="J69" s="120">
        <f t="shared" ref="J69:O69" si="173">ABS(1-($B69/M55))</f>
        <v>3.9335804259305718E-2</v>
      </c>
      <c r="K69" s="120">
        <f t="shared" si="173"/>
        <v>3.6327828633001324E-2</v>
      </c>
      <c r="L69" s="120">
        <f t="shared" si="173"/>
        <v>2.9310659074543333E-2</v>
      </c>
      <c r="M69" s="120">
        <f t="shared" si="173"/>
        <v>1.945560539111213E-2</v>
      </c>
      <c r="N69" s="120">
        <f t="shared" si="173"/>
        <v>1.9587756298198311E-2</v>
      </c>
      <c r="O69" s="120">
        <f t="shared" si="173"/>
        <v>2.4354211962871908E-2</v>
      </c>
      <c r="U69" s="8"/>
      <c r="W69" s="5"/>
      <c r="X69" s="5"/>
      <c r="Y69" s="5"/>
      <c r="Z69" s="3"/>
      <c r="AA69" s="3"/>
      <c r="AB69" s="3"/>
      <c r="AC69" s="2"/>
      <c r="AD69" s="3"/>
    </row>
    <row r="70" spans="1:50" ht="13.5" customHeight="1" x14ac:dyDescent="0.2">
      <c r="A70" s="75">
        <v>5</v>
      </c>
      <c r="B70" s="75">
        <f t="shared" si="162"/>
        <v>50</v>
      </c>
      <c r="C70" s="120">
        <f t="shared" si="163"/>
        <v>2.3232265942732866E-2</v>
      </c>
      <c r="D70" s="120">
        <f t="shared" si="164"/>
        <v>2.7496681932658418E-2</v>
      </c>
      <c r="E70" s="120">
        <f t="shared" si="165"/>
        <v>1.6858450790003365E-2</v>
      </c>
      <c r="F70" s="120">
        <f t="shared" si="166"/>
        <v>3.7764961614076942E-2</v>
      </c>
      <c r="G70" s="120">
        <f t="shared" si="167"/>
        <v>3.1164470294718472E-2</v>
      </c>
      <c r="H70" s="120">
        <f t="shared" si="168"/>
        <v>3.1170714387461107E-2</v>
      </c>
      <c r="I70" s="120">
        <f t="shared" si="169"/>
        <v>5.8333135156140803E-2</v>
      </c>
      <c r="J70" s="120">
        <f t="shared" ref="J70:O70" si="174">ABS(1-($B70/M56))</f>
        <v>1.3718871459360904E-2</v>
      </c>
      <c r="K70" s="120">
        <f t="shared" si="174"/>
        <v>1.6573299819450438E-2</v>
      </c>
      <c r="L70" s="120">
        <f t="shared" si="174"/>
        <v>2.3232265942732755E-2</v>
      </c>
      <c r="M70" s="120">
        <f t="shared" si="174"/>
        <v>3.1247928156624027E-2</v>
      </c>
      <c r="N70" s="120">
        <f t="shared" si="174"/>
        <v>3.1131565177368037E-2</v>
      </c>
      <c r="O70" s="120">
        <f t="shared" si="174"/>
        <v>2.6990374560899255E-2</v>
      </c>
      <c r="U70" s="8"/>
      <c r="W70" s="5"/>
      <c r="X70" s="5"/>
      <c r="Y70" s="5"/>
      <c r="Z70" s="3"/>
      <c r="AA70" s="3"/>
      <c r="AB70" s="3"/>
      <c r="AC70" s="2"/>
      <c r="AD70" s="3"/>
    </row>
    <row r="71" spans="1:50" ht="13.5" customHeight="1" x14ac:dyDescent="0.2">
      <c r="A71" s="75">
        <v>6</v>
      </c>
      <c r="B71" s="75">
        <f t="shared" si="162"/>
        <v>100</v>
      </c>
      <c r="C71" s="120">
        <f t="shared" si="163"/>
        <v>1.5375427337617209E-3</v>
      </c>
      <c r="D71" s="120">
        <f t="shared" si="164"/>
        <v>2.1115845008281564E-3</v>
      </c>
      <c r="E71" s="120">
        <f t="shared" si="165"/>
        <v>5.1875339071651982E-3</v>
      </c>
      <c r="F71" s="120">
        <f t="shared" si="166"/>
        <v>1.6860649290214247E-2</v>
      </c>
      <c r="G71" s="120">
        <f t="shared" si="167"/>
        <v>7.2351981640503826E-3</v>
      </c>
      <c r="H71" s="120">
        <f t="shared" si="168"/>
        <v>7.2509425013921325E-3</v>
      </c>
      <c r="I71" s="120">
        <f t="shared" si="169"/>
        <v>3.0664844232195287E-2</v>
      </c>
      <c r="J71" s="120">
        <f t="shared" ref="J71:O71" si="175">ABS(1-($B71/M57))</f>
        <v>8.187151174128493E-3</v>
      </c>
      <c r="K71" s="120">
        <f t="shared" si="175"/>
        <v>5.2693238799497166E-3</v>
      </c>
      <c r="L71" s="120">
        <f t="shared" si="175"/>
        <v>1.5375427337617209E-3</v>
      </c>
      <c r="M71" s="120">
        <f t="shared" si="175"/>
        <v>7.2544732373426291E-3</v>
      </c>
      <c r="N71" s="120">
        <f t="shared" si="175"/>
        <v>7.1522193073911833E-3</v>
      </c>
      <c r="O71" s="120">
        <f t="shared" si="175"/>
        <v>3.6250365995734724E-3</v>
      </c>
      <c r="U71" s="8"/>
      <c r="W71" s="5"/>
      <c r="X71" s="5"/>
      <c r="Y71" s="5"/>
      <c r="Z71" s="3"/>
      <c r="AA71" s="3"/>
      <c r="AB71" s="3"/>
      <c r="AC71" s="2"/>
      <c r="AD71" s="3"/>
    </row>
    <row r="72" spans="1:50" ht="13.5" customHeight="1" x14ac:dyDescent="0.2">
      <c r="A72" s="75">
        <v>7</v>
      </c>
      <c r="B72" s="75">
        <f t="shared" si="162"/>
        <v>200</v>
      </c>
      <c r="C72" s="120">
        <f t="shared" si="163"/>
        <v>5.8249780809540574E-3</v>
      </c>
      <c r="D72" s="120">
        <f t="shared" si="164"/>
        <v>1.3738255775444186E-2</v>
      </c>
      <c r="E72" s="120">
        <f t="shared" si="165"/>
        <v>1.2709283730041987E-2</v>
      </c>
      <c r="F72" s="120">
        <f t="shared" si="166"/>
        <v>9.8553660227105322E-3</v>
      </c>
      <c r="G72" s="120">
        <f t="shared" si="167"/>
        <v>5.0505013901764872E-3</v>
      </c>
      <c r="H72" s="120">
        <f t="shared" si="168"/>
        <v>5.036000548780617E-3</v>
      </c>
      <c r="I72" s="120">
        <f t="shared" si="169"/>
        <v>9.1983811707615493E-3</v>
      </c>
      <c r="J72" s="120">
        <f t="shared" ref="J72:O72" si="176">ABS(1-($B72/M58))</f>
        <v>1.5621380505066007E-2</v>
      </c>
      <c r="K72" s="120">
        <f t="shared" si="176"/>
        <v>1.2682037565475701E-2</v>
      </c>
      <c r="L72" s="120">
        <f t="shared" si="176"/>
        <v>5.8249780809540574E-3</v>
      </c>
      <c r="M72" s="120">
        <f t="shared" si="176"/>
        <v>5.0573189728302381E-3</v>
      </c>
      <c r="N72" s="120">
        <f t="shared" si="176"/>
        <v>5.1269339094912603E-3</v>
      </c>
      <c r="O72" s="120">
        <f t="shared" si="176"/>
        <v>7.2647876958253921E-3</v>
      </c>
      <c r="U72" s="8"/>
      <c r="W72" s="5"/>
      <c r="X72" s="5"/>
      <c r="Y72" s="5"/>
      <c r="Z72" s="3"/>
      <c r="AA72" s="3"/>
      <c r="AB72" s="3"/>
      <c r="AC72" s="2"/>
      <c r="AD72" s="3"/>
    </row>
    <row r="73" spans="1:50" ht="13.5" customHeight="1" x14ac:dyDescent="0.2">
      <c r="A73" s="75">
        <v>8</v>
      </c>
      <c r="B73" s="75">
        <f t="shared" si="162"/>
        <v>300</v>
      </c>
      <c r="C73" s="120">
        <f t="shared" si="163"/>
        <v>4.9902714038774221E-4</v>
      </c>
      <c r="D73" s="120">
        <f t="shared" si="164"/>
        <v>9.819438829722138E-3</v>
      </c>
      <c r="E73" s="120">
        <f t="shared" si="165"/>
        <v>7.3841687787552512E-3</v>
      </c>
      <c r="F73" s="120">
        <f t="shared" si="166"/>
        <v>1.51813185801013E-2</v>
      </c>
      <c r="G73" s="120">
        <f t="shared" si="167"/>
        <v>4.7588045854178862E-3</v>
      </c>
      <c r="H73" s="120">
        <f t="shared" si="168"/>
        <v>4.7504114201593062E-3</v>
      </c>
      <c r="I73" s="120">
        <f t="shared" si="169"/>
        <v>6.785362018946195E-5</v>
      </c>
      <c r="J73" s="120">
        <f t="shared" ref="J73:O73" si="177">ABS(1-($B73/M59))</f>
        <v>1.0243556564880851E-2</v>
      </c>
      <c r="K73" s="120">
        <f t="shared" si="177"/>
        <v>7.3197777608360326E-3</v>
      </c>
      <c r="L73" s="120">
        <f t="shared" si="177"/>
        <v>4.9902714038796425E-4</v>
      </c>
      <c r="M73" s="120">
        <f t="shared" si="177"/>
        <v>4.7671337077357379E-3</v>
      </c>
      <c r="N73" s="120">
        <f t="shared" si="177"/>
        <v>4.8030470683573245E-3</v>
      </c>
      <c r="O73" s="120">
        <f t="shared" si="177"/>
        <v>5.5127150786697943E-3</v>
      </c>
      <c r="U73" s="8"/>
      <c r="W73" s="5"/>
      <c r="X73" s="5"/>
      <c r="Y73" s="5"/>
      <c r="Z73" s="3"/>
      <c r="AA73" s="3"/>
      <c r="AB73" s="3"/>
      <c r="AC73" s="2"/>
      <c r="AD73" s="3"/>
    </row>
    <row r="74" spans="1:50" ht="13.5" customHeight="1" x14ac:dyDescent="0.2">
      <c r="A74" s="75">
        <v>9</v>
      </c>
      <c r="B74" s="75">
        <f t="shared" si="162"/>
        <v>400</v>
      </c>
      <c r="C74" s="120">
        <f t="shared" si="163"/>
        <v>1.4947633735789667E-2</v>
      </c>
      <c r="D74" s="120">
        <f t="shared" si="164"/>
        <v>5.0348797746191387E-3</v>
      </c>
      <c r="E74" s="120">
        <f t="shared" si="165"/>
        <v>8.1498854148547295E-3</v>
      </c>
      <c r="F74" s="120">
        <f t="shared" si="166"/>
        <v>3.0427981228186796E-2</v>
      </c>
      <c r="G74" s="120">
        <f t="shared" si="167"/>
        <v>5.5913390392338114E-3</v>
      </c>
      <c r="H74" s="120">
        <f t="shared" si="168"/>
        <v>5.5922566125164996E-3</v>
      </c>
      <c r="I74" s="120">
        <f t="shared" si="169"/>
        <v>9.7744146440514879E-4</v>
      </c>
      <c r="J74" s="120">
        <f t="shared" ref="J74:O74" si="178">ABS(1-($B74/M60))</f>
        <v>5.3535496763944534E-3</v>
      </c>
      <c r="K74" s="120">
        <f t="shared" si="178"/>
        <v>8.2321883869079793E-3</v>
      </c>
      <c r="L74" s="120">
        <f t="shared" si="178"/>
        <v>1.4947633735789667E-2</v>
      </c>
      <c r="M74" s="120">
        <f t="shared" si="178"/>
        <v>5.5880320339913858E-3</v>
      </c>
      <c r="N74" s="120">
        <f t="shared" si="178"/>
        <v>5.5865019932300752E-3</v>
      </c>
      <c r="O74" s="120">
        <f t="shared" si="178"/>
        <v>6.3298503335624812E-3</v>
      </c>
      <c r="U74" s="8"/>
      <c r="W74" s="5"/>
      <c r="X74" s="5"/>
      <c r="Y74" s="5"/>
      <c r="Z74" s="3"/>
      <c r="AA74" s="3"/>
      <c r="AB74" s="3"/>
      <c r="AC74" s="2"/>
      <c r="AD74" s="3"/>
    </row>
    <row r="75" spans="1:50" ht="13.5" customHeight="1" x14ac:dyDescent="0.2">
      <c r="A75" s="75">
        <v>10</v>
      </c>
      <c r="B75" s="75">
        <f t="shared" si="162"/>
        <v>500</v>
      </c>
      <c r="C75" s="120">
        <f t="shared" si="163"/>
        <v>1.2597359939096386E-2</v>
      </c>
      <c r="D75" s="120">
        <f t="shared" si="164"/>
        <v>2.2477916660531561E-3</v>
      </c>
      <c r="E75" s="120">
        <f t="shared" si="165"/>
        <v>5.7727948197316969E-3</v>
      </c>
      <c r="F75" s="120">
        <f t="shared" si="166"/>
        <v>2.8138233772847632E-2</v>
      </c>
      <c r="G75" s="120">
        <f t="shared" si="167"/>
        <v>1.6224187414501934E-3</v>
      </c>
      <c r="H75" s="120">
        <f t="shared" si="168"/>
        <v>1.6287683066522618E-3</v>
      </c>
      <c r="I75" s="120">
        <f t="shared" si="169"/>
        <v>1.4819336027170893E-2</v>
      </c>
      <c r="J75" s="120">
        <f t="shared" ref="J75:O75" si="179">ABS(1-($B75/M61))</f>
        <v>2.9803849907086288E-3</v>
      </c>
      <c r="K75" s="120">
        <f t="shared" si="179"/>
        <v>5.8658919544878341E-3</v>
      </c>
      <c r="L75" s="120">
        <f t="shared" si="179"/>
        <v>1.2597359939096386E-2</v>
      </c>
      <c r="M75" s="120">
        <f t="shared" si="179"/>
        <v>1.6188179344649445E-3</v>
      </c>
      <c r="N75" s="120">
        <f t="shared" si="179"/>
        <v>1.5889448953250174E-3</v>
      </c>
      <c r="O75" s="120">
        <f t="shared" si="179"/>
        <v>4.9864247024311581E-4</v>
      </c>
      <c r="W75" s="5"/>
      <c r="X75" s="5"/>
      <c r="Y75" s="5"/>
      <c r="Z75" s="3"/>
      <c r="AA75" s="3"/>
      <c r="AB75" s="3"/>
      <c r="AC75" s="2"/>
      <c r="AD75" s="3"/>
    </row>
    <row r="76" spans="1:50" ht="13.5" customHeight="1" x14ac:dyDescent="0.2">
      <c r="A76" s="65" t="s">
        <v>254</v>
      </c>
      <c r="B76" s="66"/>
      <c r="C76" s="121">
        <f>SUM(C66:C75)</f>
        <v>0.36623526521415706</v>
      </c>
      <c r="D76" s="121">
        <f t="shared" ref="D76:I76" si="180">SUM(D66:D75)</f>
        <v>1.1711551180588544</v>
      </c>
      <c r="E76" s="121">
        <f t="shared" si="180"/>
        <v>0.38526963893030552</v>
      </c>
      <c r="F76" s="121">
        <f t="shared" si="180"/>
        <v>0.39097077599450658</v>
      </c>
      <c r="G76" s="121">
        <f t="shared" si="180"/>
        <v>0.3374910331620099</v>
      </c>
      <c r="H76" s="121">
        <f t="shared" si="180"/>
        <v>0.33696596548119917</v>
      </c>
      <c r="I76" s="121">
        <f t="shared" si="180"/>
        <v>0.31729949856809236</v>
      </c>
      <c r="J76" s="121">
        <f t="shared" ref="J76:O76" si="181">SUM(J66:J75)</f>
        <v>0.38617657784563886</v>
      </c>
      <c r="K76" s="121">
        <f t="shared" si="181"/>
        <v>0.37927066643875362</v>
      </c>
      <c r="L76" s="121">
        <f t="shared" si="181"/>
        <v>0.36623526521415717</v>
      </c>
      <c r="M76" s="121">
        <f t="shared" si="181"/>
        <v>0.33998897956231133</v>
      </c>
      <c r="N76" s="121">
        <f t="shared" si="181"/>
        <v>0.34014785723767804</v>
      </c>
      <c r="O76" s="121">
        <f t="shared" si="181"/>
        <v>0.34596570667090343</v>
      </c>
      <c r="W76" s="5"/>
      <c r="X76" s="5"/>
      <c r="Y76" s="5"/>
      <c r="Z76" s="3"/>
      <c r="AA76" s="3"/>
      <c r="AB76" s="3"/>
      <c r="AC76" s="2"/>
      <c r="AD76" s="3"/>
      <c r="AL76" s="136" t="s">
        <v>339</v>
      </c>
      <c r="AM76" s="137"/>
      <c r="AN76" s="137"/>
      <c r="AO76" s="137"/>
      <c r="AU76" s="136" t="s">
        <v>341</v>
      </c>
      <c r="AV76" s="137"/>
      <c r="AW76" s="137"/>
      <c r="AX76" s="137"/>
    </row>
    <row r="77" spans="1:50" ht="13.5" customHeight="1" x14ac:dyDescent="0.2">
      <c r="W77" s="5"/>
      <c r="X77" s="5"/>
      <c r="Y77" s="5"/>
      <c r="Z77" s="3"/>
      <c r="AA77" s="3"/>
      <c r="AB77" s="3"/>
      <c r="AC77" s="2"/>
      <c r="AD77" s="3"/>
      <c r="AL77" s="93" t="s">
        <v>334</v>
      </c>
      <c r="AM77" s="93" t="s">
        <v>335</v>
      </c>
      <c r="AN77" s="93" t="s">
        <v>336</v>
      </c>
      <c r="AO77" s="93" t="s">
        <v>337</v>
      </c>
      <c r="AU77" s="93" t="s">
        <v>334</v>
      </c>
      <c r="AV77" s="93" t="s">
        <v>335</v>
      </c>
      <c r="AW77" s="93" t="s">
        <v>336</v>
      </c>
      <c r="AX77" s="93" t="s">
        <v>337</v>
      </c>
    </row>
    <row r="78" spans="1:50" ht="13.5" customHeight="1" x14ac:dyDescent="0.2">
      <c r="W78" s="5"/>
      <c r="X78" s="5"/>
      <c r="Y78" s="5"/>
      <c r="Z78" s="3"/>
      <c r="AA78" s="3"/>
      <c r="AB78" s="3"/>
      <c r="AC78" s="2"/>
      <c r="AD78" s="3"/>
      <c r="AL78" s="93">
        <v>0</v>
      </c>
      <c r="AM78" s="93">
        <f t="shared" ref="AM78:AM109" si="182">$AL78^2*E$43+$AL78*E$44+E$45</f>
        <v>1.2098674382887697E-4</v>
      </c>
      <c r="AN78" s="93">
        <f t="shared" ref="AN78:AN109" si="183">$AL78^2*F$43+$AL78*F$44+F$45</f>
        <v>1.4394184933166909E-4</v>
      </c>
      <c r="AO78" s="93">
        <f t="shared" ref="AO78:AO109" si="184">$AL78^2*G$43+$AL78*G$44+G$45</f>
        <v>1.0836234373555863E-3</v>
      </c>
      <c r="AU78" s="93">
        <v>0</v>
      </c>
      <c r="AV78" s="93">
        <f t="shared" ref="AV78:AV109" si="185">$AL78^2*H$43+$AL78*H$44+H$45</f>
        <v>4.949461881950706E-103</v>
      </c>
      <c r="AW78" s="93">
        <f t="shared" ref="AW78:AW109" si="186">$AL78^2*I$43+$AL78*I$44+I$45</f>
        <v>1.731743648187595E-101</v>
      </c>
      <c r="AX78" s="93">
        <f t="shared" ref="AX78:AX109" si="187">$AL78^2*J$43+$AL78*J$44+J$45</f>
        <v>5.5249803397868897E-99</v>
      </c>
    </row>
    <row r="79" spans="1:50" ht="13.5" customHeight="1" x14ac:dyDescent="0.2">
      <c r="W79" s="5"/>
      <c r="X79" s="5"/>
      <c r="Y79" s="5"/>
      <c r="Z79" s="3"/>
      <c r="AA79" s="3"/>
      <c r="AB79" s="3"/>
      <c r="AC79" s="2"/>
      <c r="AD79" s="3"/>
      <c r="AL79" s="93">
        <f>0.85*AL80</f>
        <v>4.3494803487161603E-3</v>
      </c>
      <c r="AM79" s="93">
        <f t="shared" si="182"/>
        <v>2.8628866793174576E-3</v>
      </c>
      <c r="AN79" s="93">
        <f t="shared" si="183"/>
        <v>2.8857345213405389E-3</v>
      </c>
      <c r="AO79" s="93">
        <f t="shared" si="184"/>
        <v>3.7308529470985478E-3</v>
      </c>
      <c r="AU79" s="93">
        <f>0.85*AU80</f>
        <v>4.3494803487161603E-3</v>
      </c>
      <c r="AV79" s="93">
        <f t="shared" si="185"/>
        <v>2.7420862517185704E-3</v>
      </c>
      <c r="AW79" s="93">
        <f t="shared" si="186"/>
        <v>2.7424652763510101E-3</v>
      </c>
      <c r="AX79" s="93">
        <f t="shared" si="187"/>
        <v>2.7562780004740475E-3</v>
      </c>
    </row>
    <row r="80" spans="1:50" ht="18" customHeight="1" x14ac:dyDescent="0.2">
      <c r="A80" s="165" t="s">
        <v>255</v>
      </c>
      <c r="B80" s="166"/>
      <c r="C80" s="166"/>
      <c r="D80" s="166"/>
      <c r="E80" s="166"/>
      <c r="F80" s="166"/>
      <c r="G80" s="166"/>
      <c r="H80" s="166"/>
      <c r="I80" s="166"/>
      <c r="J80" s="166"/>
      <c r="K80" s="166"/>
      <c r="L80" s="166"/>
      <c r="M80" s="166"/>
      <c r="N80" s="166"/>
      <c r="O80" s="166"/>
      <c r="P80" s="166"/>
      <c r="Q80" s="166"/>
      <c r="R80" s="166"/>
      <c r="W80" s="5"/>
      <c r="X80" s="5"/>
      <c r="Y80" s="5"/>
      <c r="Z80" s="3"/>
      <c r="AA80" s="3"/>
      <c r="AB80" s="3"/>
      <c r="AC80" s="2"/>
      <c r="AD80" s="3"/>
      <c r="AL80" s="93">
        <f t="shared" ref="AL80:AL127" si="188">0.85*AL81</f>
        <v>5.1170357043719538E-3</v>
      </c>
      <c r="AM80" s="93">
        <f t="shared" si="182"/>
        <v>3.3467564416438706E-3</v>
      </c>
      <c r="AN80" s="93">
        <f t="shared" si="183"/>
        <v>3.369585363324996E-3</v>
      </c>
      <c r="AO80" s="93">
        <f t="shared" si="184"/>
        <v>4.1980258654356808E-3</v>
      </c>
      <c r="AU80" s="93">
        <f t="shared" ref="AU80:AU127" si="189">0.85*AU81</f>
        <v>5.1170357043719538E-3</v>
      </c>
      <c r="AV80" s="93">
        <f t="shared" si="185"/>
        <v>3.2259888821958211E-3</v>
      </c>
      <c r="AW80" s="93">
        <f t="shared" si="186"/>
        <v>3.2264347598730029E-3</v>
      </c>
      <c r="AX80" s="93">
        <f t="shared" si="187"/>
        <v>3.2426835920709315E-3</v>
      </c>
    </row>
    <row r="81" spans="1:63" s="3" customFormat="1" ht="52.5" customHeight="1" x14ac:dyDescent="0.2">
      <c r="A81" s="15" t="s">
        <v>256</v>
      </c>
      <c r="B81" s="16" t="s">
        <v>257</v>
      </c>
      <c r="C81" s="16" t="s">
        <v>246</v>
      </c>
      <c r="D81" s="16" t="s">
        <v>247</v>
      </c>
      <c r="E81" s="16" t="s">
        <v>248</v>
      </c>
      <c r="F81" s="15" t="str">
        <f>C64</f>
        <v xml:space="preserve">Average RF                                        </v>
      </c>
      <c r="G81" s="15" t="str">
        <f t="shared" ref="G81:O81" si="190">D64</f>
        <v>Linear Cal                           Equal Weighting</v>
      </c>
      <c r="H81" s="15" t="str">
        <f t="shared" si="190"/>
        <v>Linear Cal                    1/X Weighting</v>
      </c>
      <c r="I81" s="15" t="str">
        <f t="shared" si="190"/>
        <v>Linear Cal  1/X2 Weighting</v>
      </c>
      <c r="J81" s="15" t="str">
        <f t="shared" si="190"/>
        <v>Quadratic Cal                                                       Equal Weighting</v>
      </c>
      <c r="K81" s="15" t="str">
        <f t="shared" si="190"/>
        <v>Quadratic Cal                                                    1/X Weighting</v>
      </c>
      <c r="L81" s="15" t="str">
        <f t="shared" si="190"/>
        <v>Quadratic Cal                                                   1/X2 Weighting</v>
      </c>
      <c r="M81" s="15" t="str">
        <f t="shared" si="190"/>
        <v>Linear Cal                                           Equal Weighting</v>
      </c>
      <c r="N81" s="15" t="str">
        <f t="shared" si="190"/>
        <v>Linear Cal                        1/X Weighting</v>
      </c>
      <c r="O81" s="15" t="str">
        <f t="shared" si="190"/>
        <v>Linear Cal                                       1/X2 Weighting</v>
      </c>
      <c r="P81" s="15" t="str">
        <f>M64</f>
        <v>Quadratic Cal                                                         Equal Weighting</v>
      </c>
      <c r="Q81" s="15" t="str">
        <f t="shared" ref="Q81" si="191">N64</f>
        <v>Quadratic Cal                                                         1/X Weighting</v>
      </c>
      <c r="R81" s="15" t="str">
        <f t="shared" ref="R81" si="192">O64</f>
        <v>Quadratic Cal                                                     1/X2 Weighting</v>
      </c>
      <c r="W81" s="5"/>
      <c r="X81" s="4"/>
      <c r="Y81" s="4"/>
      <c r="AC81" s="2"/>
      <c r="AE81" s="1"/>
      <c r="AF81" s="1"/>
      <c r="AG81" s="1"/>
      <c r="AH81" s="1"/>
      <c r="AI81" s="1"/>
      <c r="AJ81" s="1"/>
      <c r="AK81" s="1"/>
      <c r="AL81" s="93">
        <f t="shared" si="188"/>
        <v>6.0200420051434748E-3</v>
      </c>
      <c r="AM81" s="93">
        <f t="shared" si="182"/>
        <v>3.9160169320242716E-3</v>
      </c>
      <c r="AN81" s="93">
        <f t="shared" si="183"/>
        <v>3.9388235977471167E-3</v>
      </c>
      <c r="AO81" s="93">
        <f t="shared" si="184"/>
        <v>4.7476467362165447E-3</v>
      </c>
      <c r="AP81" s="1"/>
      <c r="AQ81" s="1"/>
      <c r="AR81" s="1"/>
      <c r="AS81" s="1"/>
      <c r="AT81" s="1"/>
      <c r="AU81" s="93">
        <f t="shared" si="189"/>
        <v>6.0200420051434748E-3</v>
      </c>
      <c r="AV81" s="93">
        <f t="shared" si="185"/>
        <v>3.7952880366934386E-3</v>
      </c>
      <c r="AW81" s="93">
        <f t="shared" si="186"/>
        <v>3.7958125520851397E-3</v>
      </c>
      <c r="AX81" s="93">
        <f t="shared" si="187"/>
        <v>3.8149268439771904E-3</v>
      </c>
      <c r="AY81" s="1"/>
      <c r="AZ81" s="1"/>
      <c r="BA81" s="1"/>
      <c r="BB81" s="1"/>
      <c r="BC81" s="1"/>
      <c r="BD81" s="1"/>
      <c r="BE81" s="1"/>
      <c r="BF81" s="1"/>
      <c r="BG81" s="1"/>
      <c r="BH81" s="1"/>
      <c r="BI81" s="1"/>
      <c r="BJ81" s="1"/>
      <c r="BK81" s="1"/>
    </row>
    <row r="82" spans="1:63" s="3" customFormat="1" ht="13.5" customHeight="1" x14ac:dyDescent="0.2">
      <c r="A82" s="140"/>
      <c r="B82" s="141"/>
      <c r="C82" s="141"/>
      <c r="D82" s="141"/>
      <c r="E82" s="142"/>
      <c r="F82" s="13"/>
      <c r="G82" s="161" t="s">
        <v>264</v>
      </c>
      <c r="H82" s="162"/>
      <c r="I82" s="162"/>
      <c r="J82" s="162"/>
      <c r="K82" s="162"/>
      <c r="L82" s="163"/>
      <c r="M82" s="161" t="s">
        <v>265</v>
      </c>
      <c r="N82" s="162"/>
      <c r="O82" s="162"/>
      <c r="P82" s="162"/>
      <c r="Q82" s="162"/>
      <c r="R82" s="163"/>
      <c r="W82" s="5"/>
      <c r="X82" s="4"/>
      <c r="Y82" s="4"/>
      <c r="AC82" s="2"/>
      <c r="AE82" s="1"/>
      <c r="AF82" s="1"/>
      <c r="AG82" s="1"/>
      <c r="AH82" s="1"/>
      <c r="AI82" s="1"/>
      <c r="AJ82" s="1"/>
      <c r="AK82" s="1"/>
      <c r="AL82" s="93">
        <f t="shared" si="188"/>
        <v>7.0824023589923235E-3</v>
      </c>
      <c r="AM82" s="93">
        <f t="shared" si="182"/>
        <v>4.5857378500731511E-3</v>
      </c>
      <c r="AN82" s="93">
        <f t="shared" si="183"/>
        <v>4.6085183368382264E-3</v>
      </c>
      <c r="AO82" s="93">
        <f t="shared" si="184"/>
        <v>5.3942673769098518E-3</v>
      </c>
      <c r="AP82" s="1"/>
      <c r="AQ82" s="1"/>
      <c r="AR82" s="1"/>
      <c r="AS82" s="1"/>
      <c r="AT82" s="1"/>
      <c r="AU82" s="93">
        <f t="shared" si="189"/>
        <v>7.0824023589923235E-3</v>
      </c>
      <c r="AV82" s="93">
        <f t="shared" si="185"/>
        <v>4.4650544359936678E-3</v>
      </c>
      <c r="AW82" s="93">
        <f t="shared" si="186"/>
        <v>4.4656714484524809E-3</v>
      </c>
      <c r="AX82" s="93">
        <f t="shared" si="187"/>
        <v>4.4881561084196223E-3</v>
      </c>
      <c r="AY82" s="1"/>
      <c r="AZ82" s="1"/>
      <c r="BA82" s="1"/>
      <c r="BB82" s="1"/>
      <c r="BC82" s="1"/>
      <c r="BD82" s="1"/>
      <c r="BE82" s="1"/>
      <c r="BF82" s="1"/>
      <c r="BG82" s="1"/>
      <c r="BH82" s="1"/>
      <c r="BI82" s="1"/>
      <c r="BJ82" s="1"/>
      <c r="BK82" s="1"/>
    </row>
    <row r="83" spans="1:63" s="3" customFormat="1" ht="13.5" customHeight="1" x14ac:dyDescent="0.25">
      <c r="A83" s="75" t="str">
        <f>'Sample Data Formatted'!A4</f>
        <v>Test 1</v>
      </c>
      <c r="B83" s="71" t="str">
        <f>'Sample Data Formatted'!B4</f>
        <v>Test compound</v>
      </c>
      <c r="C83" s="72">
        <f>INDEX('Sample Data Formatted'!D4:GW4, MATCH('ISTD Template'!$B$7,'Sample Data Formatted'!$D$3:$GW$3, 0))</f>
        <v>20362</v>
      </c>
      <c r="D83" s="73">
        <f>INDEX('Sample Data Formatted'!D4:GW4, MATCH('ISTD Template'!$B$8,'Sample Data Formatted'!$D$3:$GW$3, 0))</f>
        <v>3953119</v>
      </c>
      <c r="E83" s="71">
        <f>INDEX('Cal Data Formatted'!$B$52:$GW$52, MATCH('ISTD Template'!$B$8,'Cal Data Formatted'!$B$3:$GW$3, 0))</f>
        <v>40</v>
      </c>
      <c r="F83" s="7">
        <f t="shared" ref="F83:F114" si="193">C83*E83/D83/$E$31</f>
        <v>0.32328019907779998</v>
      </c>
      <c r="G83" s="7">
        <f t="shared" ref="G83:G122" si="194">(((C83/D83)-$E$37)/$E$36)*E83</f>
        <v>1.1597896019864042</v>
      </c>
      <c r="H83" s="7">
        <f t="shared" ref="H83:H122" si="195">(((C83/D83)-$F$37)/$F$36)*E83</f>
        <v>0.34274822254497095</v>
      </c>
      <c r="I83" s="7">
        <f t="shared" ref="I83:I122" si="196">(((C83/D83)-$G$37)/$G$36)*E83</f>
        <v>0.27792746648436473</v>
      </c>
      <c r="J83" s="6">
        <f t="shared" ref="J83:J122" si="197">(SQRT($E$44^2-(4*$E$43*($E$45-(C83/D83))))-$E$44)/(2*$E$43)*E83</f>
        <v>0.31915407717025879</v>
      </c>
      <c r="K83" s="106">
        <f t="shared" ref="K83:K122" si="198">(SQRT($F$44^2-(4*$F$43*($F$45-(C83/D83))))-$F$44)/(2*$F$43)*E83</f>
        <v>0.3177099874525211</v>
      </c>
      <c r="L83" s="106">
        <f t="shared" ref="L83:L122" si="199">(SQRT($G$44^2-(4*$G$43*($G$45-(C83/D83))))-$G$44)/(2*$G$43)*E83</f>
        <v>0.26730061240809999</v>
      </c>
      <c r="M83" s="106">
        <f>(((C83/D83)-$H$37)/$H$36)*E83</f>
        <v>0.3201619278532043</v>
      </c>
      <c r="N83" s="106">
        <f>(((C83/D83)-$I$37)/$I$36)*E83</f>
        <v>0.32109120838475524</v>
      </c>
      <c r="O83" s="106">
        <f>(((C83/D83)-$J$37)/$J$36)*E83</f>
        <v>0.32328019907780003</v>
      </c>
      <c r="P83" s="106">
        <f>(SQRT($H$44^2-(4*$H$43*($H$45-(C83/D83))))-$H$44)/(2*$H$43)*E83</f>
        <v>0.3268085495865975</v>
      </c>
      <c r="Q83" s="106">
        <f>(SQRT($I$44^2-(4*$I$43*($I$45-(C83/D83))))-$I$44)/(2*$I$43)*E83</f>
        <v>0.32676340081441713</v>
      </c>
      <c r="R83" s="106">
        <f>(SQRT($J$44^2-(4*$J$43*($J$45-(C83/D83))))-$J$44)/(2*$J$43)*E83</f>
        <v>0.32512661512431629</v>
      </c>
      <c r="AL83" s="93">
        <f t="shared" si="188"/>
        <v>8.3322380694027341E-3</v>
      </c>
      <c r="AM83" s="93">
        <f t="shared" si="182"/>
        <v>5.373648541302887E-3</v>
      </c>
      <c r="AN83" s="93">
        <f t="shared" si="183"/>
        <v>5.3963982355537156E-3</v>
      </c>
      <c r="AO83" s="93">
        <f t="shared" si="184"/>
        <v>6.1550084096138793E-3</v>
      </c>
      <c r="AP83" s="1"/>
      <c r="AQ83" s="1"/>
      <c r="AR83" s="1"/>
      <c r="AS83" s="1"/>
      <c r="AT83" s="1"/>
      <c r="AU83" s="93">
        <f t="shared" si="189"/>
        <v>8.3322380694027341E-3</v>
      </c>
      <c r="AV83" s="93">
        <f t="shared" si="185"/>
        <v>5.2530186263490394E-3</v>
      </c>
      <c r="AW83" s="93">
        <f t="shared" si="186"/>
        <v>5.253744434123974E-3</v>
      </c>
      <c r="AX83" s="93">
        <f t="shared" si="187"/>
        <v>5.2801931797478779E-3</v>
      </c>
    </row>
    <row r="84" spans="1:63" s="3" customFormat="1" ht="13.5" customHeight="1" x14ac:dyDescent="0.25">
      <c r="A84" s="75" t="str">
        <f>'Sample Data Formatted'!A5</f>
        <v>Test 2</v>
      </c>
      <c r="B84" s="71" t="str">
        <f>'Sample Data Formatted'!B5</f>
        <v>Test compound</v>
      </c>
      <c r="C84" s="72">
        <f>INDEX('Sample Data Formatted'!D5:GW5, MATCH('ISTD Template'!$B$7,'Sample Data Formatted'!$D$3:$GW$3, 0))</f>
        <v>20054</v>
      </c>
      <c r="D84" s="73">
        <f>INDEX('Sample Data Formatted'!D5:GW5, MATCH('ISTD Template'!$B$8,'Sample Data Formatted'!$D$3:$GW$3, 0))</f>
        <v>4705178</v>
      </c>
      <c r="E84" s="71">
        <f>INDEX('Cal Data Formatted'!$B$52:$GW$52, MATCH('ISTD Template'!$B$8,'Cal Data Formatted'!$B$3:$GW$3, 0))</f>
        <v>40</v>
      </c>
      <c r="F84" s="7">
        <f t="shared" si="193"/>
        <v>0.26749983142735778</v>
      </c>
      <c r="G84" s="7">
        <f t="shared" si="194"/>
        <v>1.1046804121274438</v>
      </c>
      <c r="H84" s="7">
        <f t="shared" si="195"/>
        <v>0.2873531324488563</v>
      </c>
      <c r="I84" s="7">
        <f t="shared" si="196"/>
        <v>0.22124955574614386</v>
      </c>
      <c r="J84" s="6">
        <f t="shared" si="197"/>
        <v>0.26276181584763142</v>
      </c>
      <c r="K84" s="106">
        <f t="shared" si="198"/>
        <v>0.26131551363808336</v>
      </c>
      <c r="L84" s="106">
        <f t="shared" si="199"/>
        <v>0.20889315396475897</v>
      </c>
      <c r="M84" s="106">
        <f t="shared" ref="M84:M147" si="200">(((C84/D84)-$H$37)/$H$36)*E84</f>
        <v>0.26491960217328159</v>
      </c>
      <c r="N84" s="106">
        <f t="shared" ref="N84:N147" si="201">(((C84/D84)-$I$37)/$I$36)*E84</f>
        <v>0.26568854003662024</v>
      </c>
      <c r="O84" s="106">
        <f t="shared" ref="O84:O147" si="202">(((C84/D84)-$J$37)/$J$36)*E84</f>
        <v>0.26749983142735784</v>
      </c>
      <c r="P84" s="106">
        <f t="shared" ref="P84:P147" si="203">(SQRT($H$44^2-(4*$H$43*($H$45-(C84/D84))))-$H$44)/(2*$H$43)*E84</f>
        <v>0.27042016134885</v>
      </c>
      <c r="Q84" s="106">
        <f t="shared" ref="Q84:Q147" si="204">(SQRT($I$44^2-(4*$I$43*($I$45-(C84/D84))))-$I$44)/(2*$I$43)*E84</f>
        <v>0.27038279726756198</v>
      </c>
      <c r="R84" s="106">
        <f t="shared" ref="R84:R147" si="205">(SQRT($J$44^2-(4*$J$43*($J$45-(C84/D84))))-$J$44)/(2*$J$43)*E84</f>
        <v>0.2690282021376284</v>
      </c>
      <c r="AL84" s="93">
        <f t="shared" si="188"/>
        <v>9.8026330228267455E-3</v>
      </c>
      <c r="AM84" s="93">
        <f t="shared" si="182"/>
        <v>6.3006074566863655E-3</v>
      </c>
      <c r="AN84" s="93">
        <f t="shared" si="183"/>
        <v>6.3233209331136509E-3</v>
      </c>
      <c r="AO84" s="93">
        <f t="shared" si="184"/>
        <v>7.0500129009369418E-3</v>
      </c>
      <c r="AP84" s="1"/>
      <c r="AQ84" s="1"/>
      <c r="AR84" s="1"/>
      <c r="AS84" s="1"/>
      <c r="AT84" s="1"/>
      <c r="AU84" s="93">
        <f t="shared" si="189"/>
        <v>9.8026330228267455E-3</v>
      </c>
      <c r="AV84" s="93">
        <f t="shared" si="185"/>
        <v>6.180040470490855E-3</v>
      </c>
      <c r="AW84" s="93">
        <f t="shared" si="186"/>
        <v>6.1808942384815272E-3</v>
      </c>
      <c r="AX84" s="93">
        <f t="shared" si="187"/>
        <v>6.2120051564973182E-3</v>
      </c>
    </row>
    <row r="85" spans="1:63" s="3" customFormat="1" ht="13.5" customHeight="1" x14ac:dyDescent="0.25">
      <c r="A85" s="75" t="str">
        <f>'Sample Data Formatted'!A6</f>
        <v>Test 3</v>
      </c>
      <c r="B85" s="71" t="str">
        <f>'Sample Data Formatted'!B6</f>
        <v>Test compound</v>
      </c>
      <c r="C85" s="72">
        <f>INDEX('Sample Data Formatted'!D6:GW6, MATCH('ISTD Template'!$B$7,'Sample Data Formatted'!$D$3:$GW$3, 0))</f>
        <v>4003</v>
      </c>
      <c r="D85" s="73">
        <f>INDEX('Sample Data Formatted'!D6:GW6, MATCH('ISTD Template'!$B$8,'Sample Data Formatted'!$D$3:$GW$3, 0))</f>
        <v>2145572</v>
      </c>
      <c r="E85" s="71">
        <f>INDEX('Cal Data Formatted'!$B$52:$GW$52, MATCH('ISTD Template'!$B$8,'Cal Data Formatted'!$B$3:$GW$3, 0))</f>
        <v>40</v>
      </c>
      <c r="F85" s="7">
        <f t="shared" si="193"/>
        <v>0.11709572960253954</v>
      </c>
      <c r="G85" s="7">
        <f t="shared" si="194"/>
        <v>0.956086049053815</v>
      </c>
      <c r="H85" s="7">
        <f t="shared" si="195"/>
        <v>0.13798787864445702</v>
      </c>
      <c r="I85" s="7">
        <f t="shared" si="196"/>
        <v>6.8425352232279857E-2</v>
      </c>
      <c r="J85" s="6">
        <f t="shared" si="197"/>
        <v>0.11070620491166214</v>
      </c>
      <c r="K85" s="106">
        <f t="shared" si="198"/>
        <v>0.1092539341098165</v>
      </c>
      <c r="L85" s="106">
        <f t="shared" si="199"/>
        <v>5.1400210621717624E-2</v>
      </c>
      <c r="M85" s="106">
        <f t="shared" si="200"/>
        <v>0.11596625664012415</v>
      </c>
      <c r="N85" s="106">
        <f t="shared" si="201"/>
        <v>0.1163028525162644</v>
      </c>
      <c r="O85" s="106">
        <f t="shared" si="202"/>
        <v>0.11709572960253954</v>
      </c>
      <c r="P85" s="106">
        <f t="shared" si="203"/>
        <v>0.1183749975647389</v>
      </c>
      <c r="Q85" s="106">
        <f t="shared" si="204"/>
        <v>0.11835863526946114</v>
      </c>
      <c r="R85" s="106">
        <f t="shared" si="205"/>
        <v>0.11776540323395884</v>
      </c>
      <c r="AL85" s="93">
        <f t="shared" si="188"/>
        <v>1.1532509438619701E-2</v>
      </c>
      <c r="AM85" s="93">
        <f t="shared" si="182"/>
        <v>7.3911545003839639E-3</v>
      </c>
      <c r="AN85" s="93">
        <f t="shared" si="183"/>
        <v>7.413825379598506E-3</v>
      </c>
      <c r="AO85" s="93">
        <f t="shared" si="184"/>
        <v>8.1029801794250157E-3</v>
      </c>
      <c r="AP85" s="1"/>
      <c r="AQ85" s="1"/>
      <c r="AR85" s="1"/>
      <c r="AS85" s="1"/>
      <c r="AT85" s="1"/>
      <c r="AU85" s="93">
        <f t="shared" si="189"/>
        <v>1.1532509438619701E-2</v>
      </c>
      <c r="AV85" s="93">
        <f t="shared" si="185"/>
        <v>7.2706615322578154E-3</v>
      </c>
      <c r="AW85" s="93">
        <f t="shared" si="186"/>
        <v>7.2716657942409587E-3</v>
      </c>
      <c r="AX85" s="93">
        <f t="shared" si="187"/>
        <v>7.3082596032471485E-3</v>
      </c>
    </row>
    <row r="86" spans="1:63" s="3" customFormat="1" ht="13.5" customHeight="1" x14ac:dyDescent="0.25">
      <c r="A86" s="75" t="str">
        <f>'Sample Data Formatted'!A7</f>
        <v>Test 4</v>
      </c>
      <c r="B86" s="71" t="str">
        <f>'Sample Data Formatted'!B7</f>
        <v>Test compound</v>
      </c>
      <c r="C86" s="72">
        <f>INDEX('Sample Data Formatted'!D7:GW7, MATCH('ISTD Template'!$B$7,'Sample Data Formatted'!$D$3:$GW$3, 0))</f>
        <v>4635</v>
      </c>
      <c r="D86" s="73">
        <f>INDEX('Sample Data Formatted'!D7:GW7, MATCH('ISTD Template'!$B$8,'Sample Data Formatted'!$D$3:$GW$3, 0))</f>
        <v>2255952</v>
      </c>
      <c r="E86" s="71">
        <f>INDEX('Cal Data Formatted'!$B$52:$GW$52, MATCH('ISTD Template'!$B$8,'Cal Data Formatted'!$B$3:$GW$3, 0))</f>
        <v>40</v>
      </c>
      <c r="F86" s="7">
        <f t="shared" si="193"/>
        <v>0.12894913801700811</v>
      </c>
      <c r="G86" s="7">
        <f t="shared" si="194"/>
        <v>0.96779683122151849</v>
      </c>
      <c r="H86" s="7">
        <f t="shared" si="195"/>
        <v>0.14975941502407292</v>
      </c>
      <c r="I86" s="7">
        <f t="shared" si="196"/>
        <v>8.0469489844800582E-2</v>
      </c>
      <c r="J86" s="6">
        <f t="shared" si="197"/>
        <v>0.1226898553235368</v>
      </c>
      <c r="K86" s="106">
        <f t="shared" si="198"/>
        <v>0.12123805506247623</v>
      </c>
      <c r="L86" s="106">
        <f t="shared" si="199"/>
        <v>6.3812571670918569E-2</v>
      </c>
      <c r="M86" s="106">
        <f t="shared" si="200"/>
        <v>0.12770533036141429</v>
      </c>
      <c r="N86" s="106">
        <f t="shared" si="201"/>
        <v>0.12807599928534255</v>
      </c>
      <c r="O86" s="106">
        <f t="shared" si="202"/>
        <v>0.12894913801700811</v>
      </c>
      <c r="P86" s="106">
        <f t="shared" si="203"/>
        <v>0.13035782442540783</v>
      </c>
      <c r="Q86" s="106">
        <f t="shared" si="204"/>
        <v>0.13033980636369463</v>
      </c>
      <c r="R86" s="106">
        <f t="shared" si="205"/>
        <v>0.12968654583770964</v>
      </c>
      <c r="AL86" s="93">
        <f t="shared" si="188"/>
        <v>1.3567658163082001E-2</v>
      </c>
      <c r="AM86" s="93">
        <f t="shared" si="182"/>
        <v>8.6741609092274279E-3</v>
      </c>
      <c r="AN86" s="93">
        <f t="shared" si="183"/>
        <v>8.696781690671165E-3</v>
      </c>
      <c r="AO86" s="93">
        <f t="shared" si="184"/>
        <v>9.3417940269307116E-3</v>
      </c>
      <c r="AP86" s="1"/>
      <c r="AQ86" s="1"/>
      <c r="AR86" s="1"/>
      <c r="AS86" s="1"/>
      <c r="AT86" s="1"/>
      <c r="AU86" s="93">
        <f t="shared" si="189"/>
        <v>1.3567658163082001E-2</v>
      </c>
      <c r="AV86" s="93">
        <f t="shared" si="185"/>
        <v>8.5537549993642322E-3</v>
      </c>
      <c r="AW86" s="93">
        <f t="shared" si="186"/>
        <v>8.5549362474453567E-3</v>
      </c>
      <c r="AX86" s="93">
        <f t="shared" si="187"/>
        <v>8.597977723767674E-3</v>
      </c>
    </row>
    <row r="87" spans="1:63" s="3" customFormat="1" ht="13.5" customHeight="1" x14ac:dyDescent="0.25">
      <c r="A87" s="75" t="str">
        <f>'Sample Data Formatted'!A8</f>
        <v>Test 5</v>
      </c>
      <c r="B87" s="71" t="str">
        <f>'Sample Data Formatted'!B8</f>
        <v>Test compound</v>
      </c>
      <c r="C87" s="72">
        <f>INDEX('Sample Data Formatted'!D8:GW8, MATCH('ISTD Template'!$B$7,'Sample Data Formatted'!$D$3:$GW$3, 0))</f>
        <v>16646</v>
      </c>
      <c r="D87" s="73">
        <f>INDEX('Sample Data Formatted'!D8:GW8, MATCH('ISTD Template'!$B$8,'Sample Data Formatted'!$D$3:$GW$3, 0))</f>
        <v>4383314</v>
      </c>
      <c r="E87" s="71">
        <f>INDEX('Cal Data Formatted'!$B$52:$GW$52, MATCH('ISTD Template'!$B$8,'Cal Data Formatted'!$B$3:$GW$3, 0))</f>
        <v>40</v>
      </c>
      <c r="F87" s="7">
        <f t="shared" si="193"/>
        <v>0.23834490218772275</v>
      </c>
      <c r="G87" s="7">
        <f t="shared" si="194"/>
        <v>1.0758762898444876</v>
      </c>
      <c r="H87" s="7">
        <f t="shared" si="195"/>
        <v>0.25839957764089283</v>
      </c>
      <c r="I87" s="7">
        <f t="shared" si="196"/>
        <v>0.19162550437060433</v>
      </c>
      <c r="J87" s="6">
        <f t="shared" si="197"/>
        <v>0.23328693639379228</v>
      </c>
      <c r="K87" s="106">
        <f t="shared" si="198"/>
        <v>0.23183947754074841</v>
      </c>
      <c r="L87" s="106">
        <f t="shared" si="199"/>
        <v>0.17836469418992043</v>
      </c>
      <c r="M87" s="106">
        <f t="shared" si="200"/>
        <v>0.23604589330273318</v>
      </c>
      <c r="N87" s="106">
        <f t="shared" si="201"/>
        <v>0.23673102427589293</v>
      </c>
      <c r="O87" s="106">
        <f t="shared" si="202"/>
        <v>0.23834490218772275</v>
      </c>
      <c r="P87" s="106">
        <f t="shared" si="203"/>
        <v>0.24094730656668825</v>
      </c>
      <c r="Q87" s="106">
        <f t="shared" si="204"/>
        <v>0.24091401225160694</v>
      </c>
      <c r="R87" s="106">
        <f t="shared" si="205"/>
        <v>0.23970694862540612</v>
      </c>
      <c r="AL87" s="93">
        <f t="shared" si="188"/>
        <v>1.5961950780096473E-2</v>
      </c>
      <c r="AM87" s="93">
        <f t="shared" si="182"/>
        <v>1.0183593897965467E-2</v>
      </c>
      <c r="AN87" s="93">
        <f t="shared" si="183"/>
        <v>1.0206155763827126E-2</v>
      </c>
      <c r="AO87" s="93">
        <f t="shared" si="184"/>
        <v>1.0799261963775212E-2</v>
      </c>
      <c r="AP87" s="1"/>
      <c r="AQ87" s="1"/>
      <c r="AR87" s="1"/>
      <c r="AS87" s="1"/>
      <c r="AT87" s="1"/>
      <c r="AU87" s="93">
        <f t="shared" si="189"/>
        <v>1.5961950780096473E-2</v>
      </c>
      <c r="AV87" s="93">
        <f t="shared" si="185"/>
        <v>1.0063290379389278E-2</v>
      </c>
      <c r="AW87" s="93">
        <f t="shared" si="186"/>
        <v>1.0064679755533263E-2</v>
      </c>
      <c r="AX87" s="93">
        <f t="shared" si="187"/>
        <v>1.0115302857524964E-2</v>
      </c>
    </row>
    <row r="88" spans="1:63" s="3" customFormat="1" ht="13.5" customHeight="1" x14ac:dyDescent="0.25">
      <c r="A88" s="75" t="str">
        <f>'Sample Data Formatted'!A9</f>
        <v>Test 6</v>
      </c>
      <c r="B88" s="71" t="str">
        <f>'Sample Data Formatted'!B9</f>
        <v>Test compound</v>
      </c>
      <c r="C88" s="72">
        <f>INDEX('Sample Data Formatted'!D9:GW9, MATCH('ISTD Template'!$B$7,'Sample Data Formatted'!$D$3:$GW$3, 0))</f>
        <v>2784</v>
      </c>
      <c r="D88" s="73">
        <f>INDEX('Sample Data Formatted'!D9:GW9, MATCH('ISTD Template'!$B$8,'Sample Data Formatted'!$D$3:$GW$3, 0))</f>
        <v>2324682</v>
      </c>
      <c r="E88" s="71">
        <f>INDEX('Cal Data Formatted'!$B$52:$GW$52, MATCH('ISTD Template'!$B$8,'Cal Data Formatted'!$B$3:$GW$3, 0))</f>
        <v>40</v>
      </c>
      <c r="F88" s="7">
        <f t="shared" si="193"/>
        <v>7.5163022838664773E-2</v>
      </c>
      <c r="G88" s="7">
        <f t="shared" si="194"/>
        <v>0.91465789797327668</v>
      </c>
      <c r="H88" s="7">
        <f t="shared" si="195"/>
        <v>9.634480300688758E-2</v>
      </c>
      <c r="I88" s="7">
        <f t="shared" si="196"/>
        <v>2.5817920422782907E-2</v>
      </c>
      <c r="J88" s="6">
        <f t="shared" si="197"/>
        <v>6.8312635119919377E-2</v>
      </c>
      <c r="K88" s="106">
        <f t="shared" si="198"/>
        <v>6.6858699514328407E-2</v>
      </c>
      <c r="L88" s="106">
        <f t="shared" si="199"/>
        <v>7.4897667976708427E-3</v>
      </c>
      <c r="M88" s="106">
        <f t="shared" si="200"/>
        <v>7.4438021146819633E-2</v>
      </c>
      <c r="N88" s="106">
        <f t="shared" si="201"/>
        <v>7.4654079952820543E-2</v>
      </c>
      <c r="O88" s="106">
        <f t="shared" si="202"/>
        <v>7.5163022838664773E-2</v>
      </c>
      <c r="P88" s="106">
        <f t="shared" si="203"/>
        <v>7.5984341460102175E-2</v>
      </c>
      <c r="Q88" s="106">
        <f t="shared" si="204"/>
        <v>7.5973837441101574E-2</v>
      </c>
      <c r="R88" s="106">
        <f t="shared" si="205"/>
        <v>7.5592997194389749E-2</v>
      </c>
      <c r="AL88" s="93">
        <f t="shared" si="188"/>
        <v>1.8778765623642907E-2</v>
      </c>
      <c r="AM88" s="93">
        <f t="shared" si="182"/>
        <v>1.1959416354219654E-2</v>
      </c>
      <c r="AN88" s="93">
        <f t="shared" si="183"/>
        <v>1.1981908939426694E-2</v>
      </c>
      <c r="AO88" s="93">
        <f t="shared" si="184"/>
        <v>1.2513985323322999E-2</v>
      </c>
      <c r="AP88" s="1"/>
      <c r="AQ88" s="1"/>
      <c r="AR88" s="1"/>
      <c r="AS88" s="1"/>
      <c r="AT88" s="1"/>
      <c r="AU88" s="93">
        <f t="shared" si="189"/>
        <v>1.8778765623642907E-2</v>
      </c>
      <c r="AV88" s="93">
        <f t="shared" si="185"/>
        <v>1.1839233254183443E-2</v>
      </c>
      <c r="AW88" s="93">
        <f t="shared" si="186"/>
        <v>1.1840867361092121E-2</v>
      </c>
      <c r="AX88" s="93">
        <f t="shared" si="187"/>
        <v>1.190040467281145E-2</v>
      </c>
    </row>
    <row r="89" spans="1:63" s="3" customFormat="1" ht="13.5" customHeight="1" x14ac:dyDescent="0.25">
      <c r="A89" s="75" t="str">
        <f>'Sample Data Formatted'!A10</f>
        <v>Test 7</v>
      </c>
      <c r="B89" s="71" t="str">
        <f>'Sample Data Formatted'!B10</f>
        <v>Test compound</v>
      </c>
      <c r="C89" s="72">
        <f>INDEX('Sample Data Formatted'!D10:GW10, MATCH('ISTD Template'!$B$7,'Sample Data Formatted'!$D$3:$GW$3, 0))</f>
        <v>21487</v>
      </c>
      <c r="D89" s="73">
        <f>INDEX('Sample Data Formatted'!D10:GW10, MATCH('ISTD Template'!$B$8,'Sample Data Formatted'!$D$3:$GW$3, 0))</f>
        <v>3873673</v>
      </c>
      <c r="E89" s="71">
        <f>INDEX('Cal Data Formatted'!$B$52:$GW$52, MATCH('ISTD Template'!$B$8,'Cal Data Formatted'!$B$3:$GW$3, 0))</f>
        <v>40</v>
      </c>
      <c r="F89" s="7">
        <f t="shared" si="193"/>
        <v>0.34813796558016957</v>
      </c>
      <c r="G89" s="7">
        <f t="shared" si="194"/>
        <v>1.1843482671826155</v>
      </c>
      <c r="H89" s="7">
        <f t="shared" si="195"/>
        <v>0.36743429531552246</v>
      </c>
      <c r="I89" s="7">
        <f t="shared" si="196"/>
        <v>0.30318521092595535</v>
      </c>
      <c r="J89" s="6">
        <f t="shared" si="197"/>
        <v>0.34428442098131329</v>
      </c>
      <c r="K89" s="106">
        <f t="shared" si="198"/>
        <v>0.34284131704315046</v>
      </c>
      <c r="L89" s="106">
        <f t="shared" si="199"/>
        <v>0.29332876694680632</v>
      </c>
      <c r="M89" s="106">
        <f t="shared" si="200"/>
        <v>0.34477992322757661</v>
      </c>
      <c r="N89" s="106">
        <f t="shared" si="201"/>
        <v>0.34578065830083582</v>
      </c>
      <c r="O89" s="106">
        <f t="shared" si="202"/>
        <v>0.34813796558016952</v>
      </c>
      <c r="P89" s="106">
        <f t="shared" si="203"/>
        <v>0.35193716766348948</v>
      </c>
      <c r="Q89" s="106">
        <f t="shared" si="204"/>
        <v>0.35188855048763779</v>
      </c>
      <c r="R89" s="106">
        <f t="shared" si="205"/>
        <v>0.35012604109200257</v>
      </c>
      <c r="AL89" s="93">
        <f t="shared" si="188"/>
        <v>2.2092665439579891E-2</v>
      </c>
      <c r="AM89" s="93">
        <f t="shared" si="182"/>
        <v>1.4048645458590385E-2</v>
      </c>
      <c r="AN89" s="93">
        <f t="shared" si="183"/>
        <v>1.4071056581151691E-2</v>
      </c>
      <c r="AO89" s="93">
        <f t="shared" si="184"/>
        <v>1.4531383322174036E-2</v>
      </c>
      <c r="AP89" s="1"/>
      <c r="AQ89" s="1"/>
      <c r="AR89" s="1"/>
      <c r="AS89" s="1"/>
      <c r="AT89" s="1"/>
      <c r="AU89" s="93">
        <f t="shared" si="189"/>
        <v>2.2092665439579891E-2</v>
      </c>
      <c r="AV89" s="93">
        <f t="shared" si="185"/>
        <v>1.392860396957327E-2</v>
      </c>
      <c r="AW89" s="93">
        <f t="shared" si="186"/>
        <v>1.3930525820938892E-2</v>
      </c>
      <c r="AX89" s="93">
        <f t="shared" si="187"/>
        <v>1.4000543033537212E-2</v>
      </c>
    </row>
    <row r="90" spans="1:63" s="3" customFormat="1" ht="13.5" customHeight="1" x14ac:dyDescent="0.25">
      <c r="A90" s="75" t="str">
        <f>'Sample Data Formatted'!A11</f>
        <v>Test 8</v>
      </c>
      <c r="B90" s="71" t="str">
        <f>'Sample Data Formatted'!B11</f>
        <v>Test compound</v>
      </c>
      <c r="C90" s="72">
        <f>INDEX('Sample Data Formatted'!D11:GW11, MATCH('ISTD Template'!$B$7,'Sample Data Formatted'!$D$3:$GW$3, 0))</f>
        <v>13604</v>
      </c>
      <c r="D90" s="73">
        <f>INDEX('Sample Data Formatted'!D11:GW11, MATCH('ISTD Template'!$B$8,'Sample Data Formatted'!$D$3:$GW$3, 0))</f>
        <v>1302231</v>
      </c>
      <c r="E90" s="71">
        <f>INDEX('Cal Data Formatted'!$B$52:$GW$52, MATCH('ISTD Template'!$B$8,'Cal Data Formatted'!$B$3:$GW$3, 0))</f>
        <v>40</v>
      </c>
      <c r="F90" s="7">
        <f t="shared" si="193"/>
        <v>0.65565768113850897</v>
      </c>
      <c r="G90" s="7">
        <f t="shared" si="194"/>
        <v>1.4881677489092415</v>
      </c>
      <c r="H90" s="7">
        <f t="shared" si="195"/>
        <v>0.67282995811285617</v>
      </c>
      <c r="I90" s="7">
        <f t="shared" si="196"/>
        <v>0.61565312253751425</v>
      </c>
      <c r="J90" s="6">
        <f t="shared" si="197"/>
        <v>0.65517089214260826</v>
      </c>
      <c r="K90" s="106">
        <f t="shared" si="198"/>
        <v>0.65373997383848703</v>
      </c>
      <c r="L90" s="106">
        <f t="shared" si="199"/>
        <v>0.61531024772424647</v>
      </c>
      <c r="M90" s="106">
        <f t="shared" si="200"/>
        <v>0.6493333888183741</v>
      </c>
      <c r="N90" s="106">
        <f t="shared" si="201"/>
        <v>0.65121810034782113</v>
      </c>
      <c r="O90" s="106">
        <f t="shared" si="202"/>
        <v>0.65565768113850897</v>
      </c>
      <c r="P90" s="106">
        <f t="shared" si="203"/>
        <v>0.66280230235982107</v>
      </c>
      <c r="Q90" s="106">
        <f t="shared" si="204"/>
        <v>0.6627108146491012</v>
      </c>
      <c r="R90" s="106">
        <f t="shared" si="205"/>
        <v>0.65939452103800356</v>
      </c>
      <c r="AL90" s="93">
        <f t="shared" si="188"/>
        <v>2.5991371105388107E-2</v>
      </c>
      <c r="AM90" s="93">
        <f t="shared" si="182"/>
        <v>1.6506598335234032E-2</v>
      </c>
      <c r="AN90" s="93">
        <f t="shared" si="183"/>
        <v>1.6528913680297613E-2</v>
      </c>
      <c r="AO90" s="93">
        <f t="shared" si="184"/>
        <v>1.6904898475677756E-2</v>
      </c>
      <c r="AP90" s="1"/>
      <c r="AQ90" s="1"/>
      <c r="AR90" s="1"/>
      <c r="AS90" s="1"/>
      <c r="AT90" s="1"/>
      <c r="AU90" s="93">
        <f t="shared" si="189"/>
        <v>2.5991371105388107E-2</v>
      </c>
      <c r="AV90" s="93">
        <f t="shared" si="185"/>
        <v>1.638672336734464E-2</v>
      </c>
      <c r="AW90" s="93">
        <f t="shared" si="186"/>
        <v>1.63889835006461E-2</v>
      </c>
      <c r="AX90" s="93">
        <f t="shared" si="187"/>
        <v>1.6471319759700093E-2</v>
      </c>
    </row>
    <row r="91" spans="1:63" s="3" customFormat="1" ht="13.5" customHeight="1" x14ac:dyDescent="0.25">
      <c r="A91" s="75" t="str">
        <f>'Sample Data Formatted'!A12</f>
        <v>Test 9</v>
      </c>
      <c r="B91" s="71" t="str">
        <f>'Sample Data Formatted'!B12</f>
        <v>Test compound</v>
      </c>
      <c r="C91" s="72">
        <f>INDEX('Sample Data Formatted'!D12:GW12, MATCH('ISTD Template'!$B$7,'Sample Data Formatted'!$D$3:$GW$3, 0))</f>
        <v>24307</v>
      </c>
      <c r="D91" s="73">
        <f>INDEX('Sample Data Formatted'!D12:GW12, MATCH('ISTD Template'!$B$8,'Sample Data Formatted'!$D$3:$GW$3, 0))</f>
        <v>1110298</v>
      </c>
      <c r="E91" s="71">
        <f>INDEX('Cal Data Formatted'!$B$52:$GW$52, MATCH('ISTD Template'!$B$8,'Cal Data Formatted'!$B$3:$GW$3, 0))</f>
        <v>40</v>
      </c>
      <c r="F91" s="7">
        <f t="shared" si="193"/>
        <v>1.3740114861859538</v>
      </c>
      <c r="G91" s="7">
        <f t="shared" si="194"/>
        <v>2.1978779551300209</v>
      </c>
      <c r="H91" s="7">
        <f t="shared" si="195"/>
        <v>1.3862220605253341</v>
      </c>
      <c r="I91" s="7">
        <f t="shared" si="196"/>
        <v>1.3455657164466661</v>
      </c>
      <c r="J91" s="6">
        <f t="shared" si="197"/>
        <v>1.3813507694594294</v>
      </c>
      <c r="K91" s="106">
        <f t="shared" si="198"/>
        <v>1.3799482470903892</v>
      </c>
      <c r="L91" s="106">
        <f t="shared" si="199"/>
        <v>1.3673214214395766</v>
      </c>
      <c r="M91" s="106">
        <f t="shared" si="200"/>
        <v>1.3607581521065395</v>
      </c>
      <c r="N91" s="106">
        <f t="shared" si="201"/>
        <v>1.3647077974231481</v>
      </c>
      <c r="O91" s="106">
        <f t="shared" si="202"/>
        <v>1.3740114861859536</v>
      </c>
      <c r="P91" s="106">
        <f t="shared" si="203"/>
        <v>1.3889324314912308</v>
      </c>
      <c r="Q91" s="106">
        <f t="shared" si="204"/>
        <v>1.3887410715480639</v>
      </c>
      <c r="R91" s="106">
        <f t="shared" si="205"/>
        <v>1.3818064843705844</v>
      </c>
      <c r="AL91" s="93">
        <f t="shared" si="188"/>
        <v>3.0578083653397772E-2</v>
      </c>
      <c r="AM91" s="93">
        <f t="shared" si="182"/>
        <v>1.9398357820927348E-2</v>
      </c>
      <c r="AN91" s="93">
        <f t="shared" si="183"/>
        <v>1.9420560570884971E-2</v>
      </c>
      <c r="AO91" s="93">
        <f t="shared" si="184"/>
        <v>1.9697415601724659E-2</v>
      </c>
      <c r="AP91" s="1"/>
      <c r="AQ91" s="1"/>
      <c r="AR91" s="1"/>
      <c r="AS91" s="1"/>
      <c r="AT91" s="1"/>
      <c r="AU91" s="93">
        <f t="shared" si="189"/>
        <v>3.0578083653397772E-2</v>
      </c>
      <c r="AV91" s="93">
        <f t="shared" si="185"/>
        <v>1.9278678649421819E-2</v>
      </c>
      <c r="AW91" s="93">
        <f t="shared" si="186"/>
        <v>1.9281336427970044E-2</v>
      </c>
      <c r="AX91" s="93">
        <f t="shared" si="187"/>
        <v>1.9378151497807743E-2</v>
      </c>
    </row>
    <row r="92" spans="1:63" s="3" customFormat="1" ht="13.5" customHeight="1" x14ac:dyDescent="0.25">
      <c r="A92" s="75" t="str">
        <f>'Sample Data Formatted'!A13</f>
        <v>Test 10</v>
      </c>
      <c r="B92" s="71" t="str">
        <f>'Sample Data Formatted'!B13</f>
        <v>Test compound</v>
      </c>
      <c r="C92" s="72">
        <f>INDEX('Sample Data Formatted'!D13:GW13, MATCH('ISTD Template'!$B$7,'Sample Data Formatted'!$D$3:$GW$3, 0))</f>
        <v>8921</v>
      </c>
      <c r="D92" s="73">
        <f>INDEX('Sample Data Formatted'!D13:GW13, MATCH('ISTD Template'!$B$8,'Sample Data Formatted'!$D$3:$GW$3, 0))</f>
        <v>1247427</v>
      </c>
      <c r="E92" s="71">
        <f>INDEX('Cal Data Formatted'!$B$52:$GW$52, MATCH('ISTD Template'!$B$8,'Cal Data Formatted'!$B$3:$GW$3, 0))</f>
        <v>40</v>
      </c>
      <c r="F92" s="7">
        <f t="shared" si="193"/>
        <v>0.4488455866156229</v>
      </c>
      <c r="G92" s="7">
        <f t="shared" si="194"/>
        <v>1.2838441228332376</v>
      </c>
      <c r="H92" s="7">
        <f t="shared" si="195"/>
        <v>0.46744632419966842</v>
      </c>
      <c r="I92" s="7">
        <f t="shared" si="196"/>
        <v>0.40551328433478584</v>
      </c>
      <c r="J92" s="6">
        <f t="shared" si="197"/>
        <v>0.44609568797625154</v>
      </c>
      <c r="K92" s="106">
        <f t="shared" si="198"/>
        <v>0.44465657658848773</v>
      </c>
      <c r="L92" s="106">
        <f t="shared" si="199"/>
        <v>0.39877590336822732</v>
      </c>
      <c r="M92" s="106">
        <f t="shared" si="200"/>
        <v>0.44451614645497317</v>
      </c>
      <c r="N92" s="106">
        <f t="shared" si="201"/>
        <v>0.44580636919829081</v>
      </c>
      <c r="O92" s="106">
        <f t="shared" si="202"/>
        <v>0.4488455866156229</v>
      </c>
      <c r="P92" s="106">
        <f t="shared" si="203"/>
        <v>0.45374144469241839</v>
      </c>
      <c r="Q92" s="106">
        <f t="shared" si="204"/>
        <v>0.45367878044785043</v>
      </c>
      <c r="R92" s="106">
        <f t="shared" si="205"/>
        <v>0.45140711344297152</v>
      </c>
      <c r="AL92" s="93">
        <f t="shared" si="188"/>
        <v>3.5974216062820911E-2</v>
      </c>
      <c r="AM92" s="93">
        <f t="shared" si="182"/>
        <v>2.2800497311436761E-2</v>
      </c>
      <c r="AN92" s="93">
        <f t="shared" si="183"/>
        <v>2.2822567713246391E-2</v>
      </c>
      <c r="AO92" s="93">
        <f t="shared" si="184"/>
        <v>2.298293243820753E-2</v>
      </c>
      <c r="AP92" s="1"/>
      <c r="AQ92" s="1"/>
      <c r="AR92" s="1"/>
      <c r="AS92" s="1"/>
      <c r="AT92" s="1"/>
      <c r="AU92" s="93">
        <f t="shared" si="189"/>
        <v>3.5974216062820911E-2</v>
      </c>
      <c r="AV92" s="93">
        <f t="shared" si="185"/>
        <v>2.2681048335226824E-2</v>
      </c>
      <c r="AW92" s="93">
        <f t="shared" si="186"/>
        <v>2.2684173470118939E-2</v>
      </c>
      <c r="AX92" s="93">
        <f t="shared" si="187"/>
        <v>2.279800280171396E-2</v>
      </c>
    </row>
    <row r="93" spans="1:63" s="3" customFormat="1" ht="13.5" customHeight="1" x14ac:dyDescent="0.25">
      <c r="A93" s="75" t="str">
        <f>'Sample Data Formatted'!A14</f>
        <v>Test 11</v>
      </c>
      <c r="B93" s="71" t="str">
        <f>'Sample Data Formatted'!B14</f>
        <v>Test compound</v>
      </c>
      <c r="C93" s="72">
        <f>INDEX('Sample Data Formatted'!D14:GW14, MATCH('ISTD Template'!$B$7,'Sample Data Formatted'!$D$3:$GW$3, 0))</f>
        <v>11071</v>
      </c>
      <c r="D93" s="73">
        <f>INDEX('Sample Data Formatted'!D14:GW14, MATCH('ISTD Template'!$B$8,'Sample Data Formatted'!$D$3:$GW$3, 0))</f>
        <v>1329463</v>
      </c>
      <c r="E93" s="71">
        <f>INDEX('Cal Data Formatted'!$B$52:$GW$52, MATCH('ISTD Template'!$B$8,'Cal Data Formatted'!$B$3:$GW$3, 0))</f>
        <v>40</v>
      </c>
      <c r="F93" s="7">
        <f t="shared" si="193"/>
        <v>0.52264783470081044</v>
      </c>
      <c r="G93" s="7">
        <f t="shared" si="194"/>
        <v>1.3567583446833416</v>
      </c>
      <c r="H93" s="7">
        <f t="shared" si="195"/>
        <v>0.54073881677689073</v>
      </c>
      <c r="I93" s="7">
        <f t="shared" si="196"/>
        <v>0.48050305950919037</v>
      </c>
      <c r="J93" s="6">
        <f t="shared" si="197"/>
        <v>0.52070605487636512</v>
      </c>
      <c r="K93" s="106">
        <f t="shared" si="198"/>
        <v>0.51926986816474929</v>
      </c>
      <c r="L93" s="106">
        <f t="shared" si="199"/>
        <v>0.47604926185969598</v>
      </c>
      <c r="M93" s="106">
        <f t="shared" si="200"/>
        <v>0.51760651850453887</v>
      </c>
      <c r="N93" s="106">
        <f t="shared" si="201"/>
        <v>0.51910888845800396</v>
      </c>
      <c r="O93" s="106">
        <f t="shared" si="202"/>
        <v>0.52264783470081044</v>
      </c>
      <c r="P93" s="106">
        <f t="shared" si="203"/>
        <v>0.52834669071187312</v>
      </c>
      <c r="Q93" s="106">
        <f t="shared" si="204"/>
        <v>0.52827373700569813</v>
      </c>
      <c r="R93" s="106">
        <f t="shared" si="205"/>
        <v>0.52562913783157539</v>
      </c>
      <c r="AL93" s="93">
        <f t="shared" si="188"/>
        <v>4.2322607132730485E-2</v>
      </c>
      <c r="AM93" s="93">
        <f t="shared" si="182"/>
        <v>2.6803110563026804E-2</v>
      </c>
      <c r="AN93" s="93">
        <f t="shared" si="183"/>
        <v>2.6825025422631234E-2</v>
      </c>
      <c r="AO93" s="93">
        <f t="shared" si="184"/>
        <v>2.6848526737938708E-2</v>
      </c>
      <c r="AP93" s="1"/>
      <c r="AQ93" s="1"/>
      <c r="AR93" s="1"/>
      <c r="AS93" s="1"/>
      <c r="AT93" s="1"/>
      <c r="AU93" s="93">
        <f t="shared" si="189"/>
        <v>4.2322607132730485E-2</v>
      </c>
      <c r="AV93" s="93">
        <f t="shared" si="185"/>
        <v>2.6683932192505366E-2</v>
      </c>
      <c r="AW93" s="93">
        <f t="shared" si="186"/>
        <v>2.6687606519506593E-2</v>
      </c>
      <c r="AX93" s="93">
        <f t="shared" si="187"/>
        <v>2.6821425455546437E-2</v>
      </c>
    </row>
    <row r="94" spans="1:63" s="3" customFormat="1" ht="13.5" customHeight="1" x14ac:dyDescent="0.25">
      <c r="A94" s="75" t="str">
        <f>'Sample Data Formatted'!A15</f>
        <v>Test 12</v>
      </c>
      <c r="B94" s="71" t="str">
        <f>'Sample Data Formatted'!B15</f>
        <v>Test compound</v>
      </c>
      <c r="C94" s="72">
        <f>INDEX('Sample Data Formatted'!D15:GW15, MATCH('ISTD Template'!$B$7,'Sample Data Formatted'!$D$3:$GW$3, 0))</f>
        <v>8660</v>
      </c>
      <c r="D94" s="73">
        <f>INDEX('Sample Data Formatted'!D15:GW15, MATCH('ISTD Template'!$B$8,'Sample Data Formatted'!$D$3:$GW$3, 0))</f>
        <v>1365985</v>
      </c>
      <c r="E94" s="71">
        <f>INDEX('Cal Data Formatted'!$B$52:$GW$52, MATCH('ISTD Template'!$B$8,'Cal Data Formatted'!$B$3:$GW$3, 0))</f>
        <v>40</v>
      </c>
      <c r="F94" s="7">
        <f t="shared" si="193"/>
        <v>0.39789686873459068</v>
      </c>
      <c r="G94" s="7">
        <f t="shared" si="194"/>
        <v>1.2335084458729917</v>
      </c>
      <c r="H94" s="7">
        <f t="shared" si="195"/>
        <v>0.41684951144669741</v>
      </c>
      <c r="I94" s="7">
        <f t="shared" si="196"/>
        <v>0.35374476781327352</v>
      </c>
      <c r="J94" s="6">
        <f t="shared" si="197"/>
        <v>0.3945887601578697</v>
      </c>
      <c r="K94" s="106">
        <f t="shared" si="198"/>
        <v>0.39314762914768486</v>
      </c>
      <c r="L94" s="106">
        <f t="shared" si="199"/>
        <v>0.3454298594640936</v>
      </c>
      <c r="M94" s="106">
        <f t="shared" si="200"/>
        <v>0.39405886578955657</v>
      </c>
      <c r="N94" s="106">
        <f t="shared" si="201"/>
        <v>0.39520263461528382</v>
      </c>
      <c r="O94" s="106">
        <f t="shared" si="202"/>
        <v>0.39789686873459068</v>
      </c>
      <c r="P94" s="106">
        <f t="shared" si="203"/>
        <v>0.40223805282915315</v>
      </c>
      <c r="Q94" s="106">
        <f t="shared" si="204"/>
        <v>0.40218249416429019</v>
      </c>
      <c r="R94" s="106">
        <f t="shared" si="205"/>
        <v>0.40016837486817886</v>
      </c>
      <c r="AL94" s="93">
        <f t="shared" si="188"/>
        <v>4.9791302509094693E-2</v>
      </c>
      <c r="AM94" s="93">
        <f t="shared" si="182"/>
        <v>3.1512200483834345E-2</v>
      </c>
      <c r="AN94" s="93">
        <f t="shared" si="183"/>
        <v>3.1533932576136223E-2</v>
      </c>
      <c r="AO94" s="93">
        <f t="shared" si="184"/>
        <v>3.1396672799154916E-2</v>
      </c>
      <c r="AP94" s="1"/>
      <c r="AQ94" s="1"/>
      <c r="AR94" s="1"/>
      <c r="AS94" s="1"/>
      <c r="AT94" s="1"/>
      <c r="AU94" s="93">
        <f t="shared" si="189"/>
        <v>4.9791302509094693E-2</v>
      </c>
      <c r="AV94" s="93">
        <f t="shared" si="185"/>
        <v>3.1393340179096868E-2</v>
      </c>
      <c r="AW94" s="93">
        <f t="shared" si="186"/>
        <v>3.1397659730193664E-2</v>
      </c>
      <c r="AX94" s="93">
        <f t="shared" si="187"/>
        <v>3.1554958236731642E-2</v>
      </c>
    </row>
    <row r="95" spans="1:63" s="3" customFormat="1" ht="13.5" customHeight="1" x14ac:dyDescent="0.25">
      <c r="A95" s="75" t="str">
        <f>'Sample Data Formatted'!A16</f>
        <v>Test 13</v>
      </c>
      <c r="B95" s="71" t="str">
        <f>'Sample Data Formatted'!B16</f>
        <v>Test compound</v>
      </c>
      <c r="C95" s="72">
        <f>INDEX('Sample Data Formatted'!D16:GW16, MATCH('ISTD Template'!$B$7,'Sample Data Formatted'!$D$3:$GW$3, 0))</f>
        <v>11406</v>
      </c>
      <c r="D95" s="73">
        <f>INDEX('Sample Data Formatted'!D16:GW16, MATCH('ISTD Template'!$B$8,'Sample Data Formatted'!$D$3:$GW$3, 0))</f>
        <v>1350444</v>
      </c>
      <c r="E95" s="71">
        <f>INDEX('Cal Data Formatted'!$B$52:$GW$52, MATCH('ISTD Template'!$B$8,'Cal Data Formatted'!$B$3:$GW$3, 0))</f>
        <v>40</v>
      </c>
      <c r="F95" s="7">
        <f t="shared" si="193"/>
        <v>0.53009700120348202</v>
      </c>
      <c r="G95" s="7">
        <f t="shared" si="194"/>
        <v>1.3641178790209298</v>
      </c>
      <c r="H95" s="7">
        <f t="shared" si="195"/>
        <v>0.54813653154532649</v>
      </c>
      <c r="I95" s="7">
        <f t="shared" si="196"/>
        <v>0.48807208803833851</v>
      </c>
      <c r="J95" s="6">
        <f t="shared" si="197"/>
        <v>0.52823675650527224</v>
      </c>
      <c r="K95" s="106">
        <f t="shared" si="198"/>
        <v>0.52680086493741096</v>
      </c>
      <c r="L95" s="106">
        <f t="shared" si="199"/>
        <v>0.48384867943119025</v>
      </c>
      <c r="M95" s="106">
        <f t="shared" si="200"/>
        <v>0.52498383241116919</v>
      </c>
      <c r="N95" s="106">
        <f t="shared" si="201"/>
        <v>0.52650761526102241</v>
      </c>
      <c r="O95" s="106">
        <f t="shared" si="202"/>
        <v>0.53009700120348202</v>
      </c>
      <c r="P95" s="106">
        <f t="shared" si="203"/>
        <v>0.53587687554667152</v>
      </c>
      <c r="Q95" s="106">
        <f t="shared" si="204"/>
        <v>0.53580288350608885</v>
      </c>
      <c r="R95" s="106">
        <f t="shared" si="205"/>
        <v>0.53312065201268954</v>
      </c>
      <c r="AL95" s="93">
        <f t="shared" si="188"/>
        <v>5.857800295187611E-2</v>
      </c>
      <c r="AM95" s="93">
        <f t="shared" si="182"/>
        <v>3.7052490569533199E-2</v>
      </c>
      <c r="AN95" s="93">
        <f t="shared" si="183"/>
        <v>3.7074007950859203E-2</v>
      </c>
      <c r="AO95" s="93">
        <f t="shared" si="184"/>
        <v>3.6747969980561491E-2</v>
      </c>
      <c r="AP95" s="1"/>
      <c r="AQ95" s="1"/>
      <c r="AR95" s="1"/>
      <c r="AS95" s="1"/>
      <c r="AT95" s="1"/>
      <c r="AU95" s="93">
        <f t="shared" si="189"/>
        <v>5.857800295187611E-2</v>
      </c>
      <c r="AV95" s="93">
        <f t="shared" si="185"/>
        <v>3.6934004053123491E-2</v>
      </c>
      <c r="AW95" s="93">
        <f t="shared" si="186"/>
        <v>3.6939081467491038E-2</v>
      </c>
      <c r="AX95" s="93">
        <f t="shared" si="187"/>
        <v>3.712395094111795E-2</v>
      </c>
    </row>
    <row r="96" spans="1:63" s="3" customFormat="1" ht="13.5" customHeight="1" x14ac:dyDescent="0.25">
      <c r="A96" s="75" t="str">
        <f>'Sample Data Formatted'!A17</f>
        <v>Test 14</v>
      </c>
      <c r="B96" s="71" t="str">
        <f>'Sample Data Formatted'!B17</f>
        <v>Test compound</v>
      </c>
      <c r="C96" s="72">
        <f>INDEX('Sample Data Formatted'!D17:GW17, MATCH('ISTD Template'!$B$7,'Sample Data Formatted'!$D$3:$GW$3, 0))</f>
        <v>8294</v>
      </c>
      <c r="D96" s="73">
        <f>INDEX('Sample Data Formatted'!D17:GW17, MATCH('ISTD Template'!$B$8,'Sample Data Formatted'!$D$3:$GW$3, 0))</f>
        <v>1361010</v>
      </c>
      <c r="E96" s="71">
        <f>INDEX('Cal Data Formatted'!$B$52:$GW$52, MATCH('ISTD Template'!$B$8,'Cal Data Formatted'!$B$3:$GW$3, 0))</f>
        <v>40</v>
      </c>
      <c r="F96" s="7">
        <f t="shared" si="193"/>
        <v>0.38247343356197022</v>
      </c>
      <c r="G96" s="7">
        <f t="shared" si="194"/>
        <v>1.2182705933272393</v>
      </c>
      <c r="H96" s="7">
        <f t="shared" si="195"/>
        <v>0.40153260664726986</v>
      </c>
      <c r="I96" s="7">
        <f t="shared" si="196"/>
        <v>0.33807315934578108</v>
      </c>
      <c r="J96" s="6">
        <f t="shared" si="197"/>
        <v>0.37899628751651604</v>
      </c>
      <c r="K96" s="106">
        <f t="shared" si="198"/>
        <v>0.3775545450205261</v>
      </c>
      <c r="L96" s="106">
        <f t="shared" si="199"/>
        <v>0.32928052115808265</v>
      </c>
      <c r="M96" s="106">
        <f t="shared" si="200"/>
        <v>0.37878420079902708</v>
      </c>
      <c r="N96" s="106">
        <f t="shared" si="201"/>
        <v>0.37988363440695749</v>
      </c>
      <c r="O96" s="106">
        <f t="shared" si="202"/>
        <v>0.38247343356197028</v>
      </c>
      <c r="P96" s="106">
        <f t="shared" si="203"/>
        <v>0.38664665073823551</v>
      </c>
      <c r="Q96" s="106">
        <f t="shared" si="204"/>
        <v>0.38659324348390267</v>
      </c>
      <c r="R96" s="106">
        <f t="shared" si="205"/>
        <v>0.38465710592023461</v>
      </c>
      <c r="AL96" s="93">
        <f t="shared" si="188"/>
        <v>6.8915297590442487E-2</v>
      </c>
      <c r="AM96" s="93">
        <f t="shared" si="182"/>
        <v>4.3570733987329108E-2</v>
      </c>
      <c r="AN96" s="93">
        <f t="shared" si="183"/>
        <v>4.3591999195714708E-2</v>
      </c>
      <c r="AO96" s="93">
        <f t="shared" si="184"/>
        <v>4.3044357127389292E-2</v>
      </c>
      <c r="AP96" s="1"/>
      <c r="AQ96" s="1"/>
      <c r="AR96" s="1"/>
      <c r="AS96" s="1"/>
      <c r="AT96" s="1"/>
      <c r="AU96" s="93">
        <f t="shared" si="189"/>
        <v>6.8915297590442487E-2</v>
      </c>
      <c r="AV96" s="93">
        <f t="shared" si="185"/>
        <v>4.3452686658969786E-2</v>
      </c>
      <c r="AW96" s="93">
        <f t="shared" si="186"/>
        <v>4.3458653983205371E-2</v>
      </c>
      <c r="AX96" s="93">
        <f t="shared" si="187"/>
        <v>4.3675887837453846E-2</v>
      </c>
    </row>
    <row r="97" spans="1:63" s="3" customFormat="1" ht="13.5" customHeight="1" x14ac:dyDescent="0.25">
      <c r="A97" s="75" t="str">
        <f>'Sample Data Formatted'!A18</f>
        <v>Test 15</v>
      </c>
      <c r="B97" s="71" t="str">
        <f>'Sample Data Formatted'!B18</f>
        <v>Test compound</v>
      </c>
      <c r="C97" s="72">
        <f>INDEX('Sample Data Formatted'!D18:GW18, MATCH('ISTD Template'!$B$7,'Sample Data Formatted'!$D$3:$GW$3, 0))</f>
        <v>20362</v>
      </c>
      <c r="D97" s="73">
        <f>INDEX('Sample Data Formatted'!D18:GW18, MATCH('ISTD Template'!$B$8,'Sample Data Formatted'!$D$3:$GW$3, 0))</f>
        <v>3953119</v>
      </c>
      <c r="E97" s="71">
        <f>INDEX('Cal Data Formatted'!$B$52:$GW$52, MATCH('ISTD Template'!$B$8,'Cal Data Formatted'!$B$3:$GW$3, 0))</f>
        <v>40</v>
      </c>
      <c r="F97" s="7">
        <f t="shared" si="193"/>
        <v>0.32328019907779998</v>
      </c>
      <c r="G97" s="7">
        <f t="shared" si="194"/>
        <v>1.1597896019864042</v>
      </c>
      <c r="H97" s="7">
        <f t="shared" si="195"/>
        <v>0.34274822254497095</v>
      </c>
      <c r="I97" s="7">
        <f t="shared" si="196"/>
        <v>0.27792746648436473</v>
      </c>
      <c r="J97" s="6">
        <f t="shared" si="197"/>
        <v>0.31915407717025879</v>
      </c>
      <c r="K97" s="106">
        <f t="shared" si="198"/>
        <v>0.3177099874525211</v>
      </c>
      <c r="L97" s="106">
        <f t="shared" si="199"/>
        <v>0.26730061240809999</v>
      </c>
      <c r="M97" s="106">
        <f t="shared" si="200"/>
        <v>0.3201619278532043</v>
      </c>
      <c r="N97" s="106">
        <f t="shared" si="201"/>
        <v>0.32109120838475524</v>
      </c>
      <c r="O97" s="106">
        <f t="shared" si="202"/>
        <v>0.32328019907780003</v>
      </c>
      <c r="P97" s="106">
        <f t="shared" si="203"/>
        <v>0.3268085495865975</v>
      </c>
      <c r="Q97" s="106">
        <f t="shared" si="204"/>
        <v>0.32676340081441713</v>
      </c>
      <c r="R97" s="106">
        <f t="shared" si="205"/>
        <v>0.32512661512431629</v>
      </c>
      <c r="AL97" s="93">
        <f t="shared" si="188"/>
        <v>8.107682069463823E-2</v>
      </c>
      <c r="AM97" s="93">
        <f t="shared" si="182"/>
        <v>5.1239608709552138E-2</v>
      </c>
      <c r="AN97" s="93">
        <f t="shared" si="183"/>
        <v>5.1260577836565221E-2</v>
      </c>
      <c r="AO97" s="93">
        <f t="shared" si="184"/>
        <v>5.0452900350642142E-2</v>
      </c>
      <c r="AP97" s="1"/>
      <c r="AQ97" s="1"/>
      <c r="AR97" s="1"/>
      <c r="AS97" s="1"/>
      <c r="AT97" s="1"/>
      <c r="AU97" s="93">
        <f t="shared" si="189"/>
        <v>8.107682069463823E-2</v>
      </c>
      <c r="AV97" s="93">
        <f t="shared" si="185"/>
        <v>5.1122077293883982E-2</v>
      </c>
      <c r="AW97" s="93">
        <f t="shared" si="186"/>
        <v>5.1129089226296609E-2</v>
      </c>
      <c r="AX97" s="93">
        <f t="shared" si="187"/>
        <v>5.1384299097542385E-2</v>
      </c>
    </row>
    <row r="98" spans="1:63" s="3" customFormat="1" ht="13.5" customHeight="1" x14ac:dyDescent="0.25">
      <c r="A98" s="75" t="str">
        <f>'Sample Data Formatted'!A19</f>
        <v>Test 16</v>
      </c>
      <c r="B98" s="71" t="str">
        <f>'Sample Data Formatted'!B19</f>
        <v>Test compound</v>
      </c>
      <c r="C98" s="72">
        <f>INDEX('Sample Data Formatted'!D19:GW19, MATCH('ISTD Template'!$B$7,'Sample Data Formatted'!$D$3:$GW$3, 0))</f>
        <v>20054</v>
      </c>
      <c r="D98" s="73">
        <f>INDEX('Sample Data Formatted'!D19:GW19, MATCH('ISTD Template'!$B$8,'Sample Data Formatted'!$D$3:$GW$3, 0))</f>
        <v>4705178</v>
      </c>
      <c r="E98" s="71">
        <f>INDEX('Cal Data Formatted'!$B$52:$GW$52, MATCH('ISTD Template'!$B$8,'Cal Data Formatted'!$B$3:$GW$3, 0))</f>
        <v>40</v>
      </c>
      <c r="F98" s="7">
        <f t="shared" si="193"/>
        <v>0.26749983142735778</v>
      </c>
      <c r="G98" s="7">
        <f t="shared" si="194"/>
        <v>1.1046804121274438</v>
      </c>
      <c r="H98" s="7">
        <f t="shared" si="195"/>
        <v>0.2873531324488563</v>
      </c>
      <c r="I98" s="7">
        <f t="shared" si="196"/>
        <v>0.22124955574614386</v>
      </c>
      <c r="J98" s="6">
        <f t="shared" si="197"/>
        <v>0.26276181584763142</v>
      </c>
      <c r="K98" s="106">
        <f t="shared" si="198"/>
        <v>0.26131551363808336</v>
      </c>
      <c r="L98" s="106">
        <f t="shared" si="199"/>
        <v>0.20889315396475897</v>
      </c>
      <c r="M98" s="106">
        <f t="shared" si="200"/>
        <v>0.26491960217328159</v>
      </c>
      <c r="N98" s="106">
        <f t="shared" si="201"/>
        <v>0.26568854003662024</v>
      </c>
      <c r="O98" s="106">
        <f t="shared" si="202"/>
        <v>0.26749983142735784</v>
      </c>
      <c r="P98" s="106">
        <f t="shared" si="203"/>
        <v>0.27042016134885</v>
      </c>
      <c r="Q98" s="106">
        <f t="shared" si="204"/>
        <v>0.27038279726756198</v>
      </c>
      <c r="R98" s="106">
        <f t="shared" si="205"/>
        <v>0.2690282021376284</v>
      </c>
      <c r="AL98" s="93">
        <f t="shared" si="188"/>
        <v>9.5384494934868516E-2</v>
      </c>
      <c r="AM98" s="93">
        <f t="shared" si="182"/>
        <v>6.0262302921479341E-2</v>
      </c>
      <c r="AN98" s="93">
        <f t="shared" si="183"/>
        <v>6.0282924537777387E-2</v>
      </c>
      <c r="AO98" s="93">
        <f t="shared" si="184"/>
        <v>5.9170257683004927E-2</v>
      </c>
      <c r="AP98" s="1"/>
      <c r="AQ98" s="1"/>
      <c r="AR98" s="1"/>
      <c r="AS98" s="1"/>
      <c r="AT98" s="1"/>
      <c r="AU98" s="93">
        <f t="shared" si="189"/>
        <v>9.5384494934868516E-2</v>
      </c>
      <c r="AV98" s="93">
        <f t="shared" si="185"/>
        <v>6.0145377383533927E-2</v>
      </c>
      <c r="AW98" s="93">
        <f t="shared" si="186"/>
        <v>6.0153615021609687E-2</v>
      </c>
      <c r="AX98" s="93">
        <f t="shared" si="187"/>
        <v>6.0453364532353435E-2</v>
      </c>
    </row>
    <row r="99" spans="1:63" s="3" customFormat="1" ht="13.5" customHeight="1" x14ac:dyDescent="0.25">
      <c r="A99" s="75" t="str">
        <f>'Sample Data Formatted'!A20</f>
        <v>Test 17</v>
      </c>
      <c r="B99" s="71" t="str">
        <f>'Sample Data Formatted'!B20</f>
        <v>Test compound</v>
      </c>
      <c r="C99" s="72">
        <f>INDEX('Sample Data Formatted'!D20:GW20, MATCH('ISTD Template'!$B$7,'Sample Data Formatted'!$D$3:$GW$3, 0))</f>
        <v>4003</v>
      </c>
      <c r="D99" s="73">
        <f>INDEX('Sample Data Formatted'!D20:GW20, MATCH('ISTD Template'!$B$8,'Sample Data Formatted'!$D$3:$GW$3, 0))</f>
        <v>2145572</v>
      </c>
      <c r="E99" s="71">
        <f>INDEX('Cal Data Formatted'!$B$52:$GW$52, MATCH('ISTD Template'!$B$8,'Cal Data Formatted'!$B$3:$GW$3, 0))</f>
        <v>40</v>
      </c>
      <c r="F99" s="7">
        <f t="shared" si="193"/>
        <v>0.11709572960253954</v>
      </c>
      <c r="G99" s="7">
        <f t="shared" si="194"/>
        <v>0.956086049053815</v>
      </c>
      <c r="H99" s="7">
        <f t="shared" si="195"/>
        <v>0.13798787864445702</v>
      </c>
      <c r="I99" s="7">
        <f t="shared" si="196"/>
        <v>6.8425352232279857E-2</v>
      </c>
      <c r="J99" s="6">
        <f t="shared" si="197"/>
        <v>0.11070620491166214</v>
      </c>
      <c r="K99" s="106">
        <f t="shared" si="198"/>
        <v>0.1092539341098165</v>
      </c>
      <c r="L99" s="106">
        <f t="shared" si="199"/>
        <v>5.1400210621717624E-2</v>
      </c>
      <c r="M99" s="106">
        <f t="shared" si="200"/>
        <v>0.11596625664012415</v>
      </c>
      <c r="N99" s="106">
        <f t="shared" si="201"/>
        <v>0.1163028525162644</v>
      </c>
      <c r="O99" s="106">
        <f t="shared" si="202"/>
        <v>0.11709572960253954</v>
      </c>
      <c r="P99" s="106">
        <f t="shared" si="203"/>
        <v>0.1183749975647389</v>
      </c>
      <c r="Q99" s="106">
        <f t="shared" si="204"/>
        <v>0.11835863526946114</v>
      </c>
      <c r="R99" s="106">
        <f t="shared" si="205"/>
        <v>0.11776540323395884</v>
      </c>
      <c r="AL99" s="93">
        <f t="shared" si="188"/>
        <v>0.11221705286455121</v>
      </c>
      <c r="AM99" s="93">
        <f t="shared" si="182"/>
        <v>7.0877913629450034E-2</v>
      </c>
      <c r="AN99" s="93">
        <f t="shared" si="183"/>
        <v>7.0898127544991862E-2</v>
      </c>
      <c r="AO99" s="93">
        <f t="shared" si="184"/>
        <v>6.9427943303827427E-2</v>
      </c>
      <c r="AP99" s="1"/>
      <c r="AQ99" s="1"/>
      <c r="AR99" s="1"/>
      <c r="AS99" s="1"/>
      <c r="AT99" s="1"/>
      <c r="AU99" s="93">
        <f t="shared" si="189"/>
        <v>0.11221705286455121</v>
      </c>
      <c r="AV99" s="93">
        <f t="shared" si="185"/>
        <v>7.0761699396251751E-2</v>
      </c>
      <c r="AW99" s="93">
        <f t="shared" si="186"/>
        <v>7.0771374549455923E-2</v>
      </c>
      <c r="AX99" s="93">
        <f t="shared" si="187"/>
        <v>7.112333259447734E-2</v>
      </c>
    </row>
    <row r="100" spans="1:63" s="3" customFormat="1" ht="13.5" customHeight="1" x14ac:dyDescent="0.25">
      <c r="A100" s="75" t="str">
        <f>'Sample Data Formatted'!A21</f>
        <v>Test 18</v>
      </c>
      <c r="B100" s="71" t="str">
        <f>'Sample Data Formatted'!B21</f>
        <v>Test compound</v>
      </c>
      <c r="C100" s="72">
        <f>INDEX('Sample Data Formatted'!D21:GW21, MATCH('ISTD Template'!$B$7,'Sample Data Formatted'!$D$3:$GW$3, 0))</f>
        <v>4635</v>
      </c>
      <c r="D100" s="73">
        <f>INDEX('Sample Data Formatted'!D21:GW21, MATCH('ISTD Template'!$B$8,'Sample Data Formatted'!$D$3:$GW$3, 0))</f>
        <v>2255952</v>
      </c>
      <c r="E100" s="71">
        <f>INDEX('Cal Data Formatted'!$B$52:$GW$52, MATCH('ISTD Template'!$B$8,'Cal Data Formatted'!$B$3:$GW$3, 0))</f>
        <v>40</v>
      </c>
      <c r="F100" s="7">
        <f t="shared" si="193"/>
        <v>0.12894913801700811</v>
      </c>
      <c r="G100" s="7">
        <f t="shared" si="194"/>
        <v>0.96779683122151849</v>
      </c>
      <c r="H100" s="7">
        <f t="shared" si="195"/>
        <v>0.14975941502407292</v>
      </c>
      <c r="I100" s="7">
        <f t="shared" si="196"/>
        <v>8.0469489844800582E-2</v>
      </c>
      <c r="J100" s="6">
        <f t="shared" si="197"/>
        <v>0.1226898553235368</v>
      </c>
      <c r="K100" s="106">
        <f t="shared" si="198"/>
        <v>0.12123805506247623</v>
      </c>
      <c r="L100" s="106">
        <f t="shared" si="199"/>
        <v>6.3812571670918569E-2</v>
      </c>
      <c r="M100" s="106">
        <f t="shared" si="200"/>
        <v>0.12770533036141429</v>
      </c>
      <c r="N100" s="106">
        <f t="shared" si="201"/>
        <v>0.12807599928534255</v>
      </c>
      <c r="O100" s="106">
        <f t="shared" si="202"/>
        <v>0.12894913801700811</v>
      </c>
      <c r="P100" s="106">
        <f t="shared" si="203"/>
        <v>0.13035782442540783</v>
      </c>
      <c r="Q100" s="106">
        <f t="shared" si="204"/>
        <v>0.13033980636369463</v>
      </c>
      <c r="R100" s="106">
        <f t="shared" si="205"/>
        <v>0.12968654583770964</v>
      </c>
      <c r="AL100" s="93">
        <f t="shared" si="188"/>
        <v>0.13202006219358967</v>
      </c>
      <c r="AM100" s="93">
        <f t="shared" si="182"/>
        <v>8.3367803515640493E-2</v>
      </c>
      <c r="AN100" s="93">
        <f t="shared" si="183"/>
        <v>8.3387539354692897E-2</v>
      </c>
      <c r="AO100" s="93">
        <f t="shared" si="184"/>
        <v>8.149853692301022E-2</v>
      </c>
      <c r="AP100" s="1"/>
      <c r="AQ100" s="1"/>
      <c r="AR100" s="1"/>
      <c r="AS100" s="1"/>
      <c r="AT100" s="1"/>
      <c r="AU100" s="93">
        <f t="shared" si="189"/>
        <v>0.13202006219358967</v>
      </c>
      <c r="AV100" s="93">
        <f t="shared" si="185"/>
        <v>8.325242404571051E-2</v>
      </c>
      <c r="AW100" s="93">
        <f t="shared" si="186"/>
        <v>8.3263784176527189E-2</v>
      </c>
      <c r="AX100" s="93">
        <f t="shared" si="187"/>
        <v>8.3676899609138489E-2</v>
      </c>
    </row>
    <row r="101" spans="1:63" s="3" customFormat="1" ht="13.5" customHeight="1" x14ac:dyDescent="0.25">
      <c r="A101" s="75" t="str">
        <f>'Sample Data Formatted'!A22</f>
        <v>Test 19</v>
      </c>
      <c r="B101" s="71" t="str">
        <f>'Sample Data Formatted'!B22</f>
        <v>Test compound</v>
      </c>
      <c r="C101" s="72">
        <f>INDEX('Sample Data Formatted'!D22:GW22, MATCH('ISTD Template'!$B$7,'Sample Data Formatted'!$D$3:$GW$3, 0))</f>
        <v>16646</v>
      </c>
      <c r="D101" s="73">
        <f>INDEX('Sample Data Formatted'!D22:GW22, MATCH('ISTD Template'!$B$8,'Sample Data Formatted'!$D$3:$GW$3, 0))</f>
        <v>4383314</v>
      </c>
      <c r="E101" s="71">
        <f>INDEX('Cal Data Formatted'!$B$52:$GW$52, MATCH('ISTD Template'!$B$8,'Cal Data Formatted'!$B$3:$GW$3, 0))</f>
        <v>40</v>
      </c>
      <c r="F101" s="7">
        <f t="shared" si="193"/>
        <v>0.23834490218772275</v>
      </c>
      <c r="G101" s="7">
        <f t="shared" si="194"/>
        <v>1.0758762898444876</v>
      </c>
      <c r="H101" s="7">
        <f t="shared" si="195"/>
        <v>0.25839957764089283</v>
      </c>
      <c r="I101" s="7">
        <f t="shared" si="196"/>
        <v>0.19162550437060433</v>
      </c>
      <c r="J101" s="6">
        <f t="shared" si="197"/>
        <v>0.23328693639379228</v>
      </c>
      <c r="K101" s="106">
        <f t="shared" si="198"/>
        <v>0.23183947754074841</v>
      </c>
      <c r="L101" s="106">
        <f t="shared" si="199"/>
        <v>0.17836469418992043</v>
      </c>
      <c r="M101" s="106">
        <f t="shared" si="200"/>
        <v>0.23604589330273318</v>
      </c>
      <c r="N101" s="106">
        <f t="shared" si="201"/>
        <v>0.23673102427589293</v>
      </c>
      <c r="O101" s="106">
        <f t="shared" si="202"/>
        <v>0.23834490218772275</v>
      </c>
      <c r="P101" s="106">
        <f t="shared" si="203"/>
        <v>0.24094730656668825</v>
      </c>
      <c r="Q101" s="106">
        <f t="shared" si="204"/>
        <v>0.24091401225160694</v>
      </c>
      <c r="R101" s="106">
        <f t="shared" si="205"/>
        <v>0.23970694862540612</v>
      </c>
      <c r="AL101" s="93">
        <f t="shared" si="188"/>
        <v>0.15531772022775256</v>
      </c>
      <c r="AM101" s="93">
        <f t="shared" si="182"/>
        <v>9.8063087273936908E-2</v>
      </c>
      <c r="AN101" s="93">
        <f t="shared" si="183"/>
        <v>9.8082262845090362E-2</v>
      </c>
      <c r="AO101" s="93">
        <f t="shared" si="184"/>
        <v>9.5703011330243934E-2</v>
      </c>
      <c r="AP101" s="1"/>
      <c r="AQ101" s="1"/>
      <c r="AR101" s="1"/>
      <c r="AS101" s="1"/>
      <c r="AT101" s="1"/>
      <c r="AU101" s="93">
        <f t="shared" si="189"/>
        <v>0.15531772022775256</v>
      </c>
      <c r="AV101" s="93">
        <f t="shared" si="185"/>
        <v>9.7948687019137823E-2</v>
      </c>
      <c r="AW101" s="93">
        <f t="shared" si="186"/>
        <v>9.7962020872189026E-2</v>
      </c>
      <c r="AX101" s="93">
        <f t="shared" si="187"/>
        <v>9.8446720196853965E-2</v>
      </c>
    </row>
    <row r="102" spans="1:63" s="3" customFormat="1" ht="13.5" customHeight="1" x14ac:dyDescent="0.25">
      <c r="A102" s="75" t="str">
        <f>'Sample Data Formatted'!A23</f>
        <v>Test 20</v>
      </c>
      <c r="B102" s="71" t="str">
        <f>'Sample Data Formatted'!B23</f>
        <v>Test compound</v>
      </c>
      <c r="C102" s="72">
        <f>INDEX('Sample Data Formatted'!D23:GW23, MATCH('ISTD Template'!$B$7,'Sample Data Formatted'!$D$3:$GW$3, 0))</f>
        <v>2784</v>
      </c>
      <c r="D102" s="73">
        <f>INDEX('Sample Data Formatted'!D23:GW23, MATCH('ISTD Template'!$B$8,'Sample Data Formatted'!$D$3:$GW$3, 0))</f>
        <v>2324682</v>
      </c>
      <c r="E102" s="71">
        <f>INDEX('Cal Data Formatted'!$B$52:$GW$52, MATCH('ISTD Template'!$B$8,'Cal Data Formatted'!$B$3:$GW$3, 0))</f>
        <v>40</v>
      </c>
      <c r="F102" s="7">
        <f t="shared" si="193"/>
        <v>7.5163022838664773E-2</v>
      </c>
      <c r="G102" s="7">
        <f t="shared" si="194"/>
        <v>0.91465789797327668</v>
      </c>
      <c r="H102" s="7">
        <f t="shared" si="195"/>
        <v>9.634480300688758E-2</v>
      </c>
      <c r="I102" s="7">
        <f t="shared" si="196"/>
        <v>2.5817920422782907E-2</v>
      </c>
      <c r="J102" s="6">
        <f t="shared" si="197"/>
        <v>6.8312635119919377E-2</v>
      </c>
      <c r="K102" s="106">
        <f t="shared" si="198"/>
        <v>6.6858699514328407E-2</v>
      </c>
      <c r="L102" s="106">
        <f t="shared" si="199"/>
        <v>7.4897667976708427E-3</v>
      </c>
      <c r="M102" s="106">
        <f t="shared" si="200"/>
        <v>7.4438021146819633E-2</v>
      </c>
      <c r="N102" s="106">
        <f t="shared" si="201"/>
        <v>7.4654079952820543E-2</v>
      </c>
      <c r="O102" s="106">
        <f t="shared" si="202"/>
        <v>7.5163022838664773E-2</v>
      </c>
      <c r="P102" s="106">
        <f t="shared" si="203"/>
        <v>7.5984341460102175E-2</v>
      </c>
      <c r="Q102" s="106">
        <f t="shared" si="204"/>
        <v>7.5973837441101574E-2</v>
      </c>
      <c r="R102" s="106">
        <f t="shared" si="205"/>
        <v>7.5592997194389749E-2</v>
      </c>
      <c r="AL102" s="93">
        <f t="shared" si="188"/>
        <v>0.1827267296797089</v>
      </c>
      <c r="AM102" s="93">
        <f t="shared" si="182"/>
        <v>0.1153534496980862</v>
      </c>
      <c r="AN102" s="93">
        <f t="shared" si="183"/>
        <v>0.11537196914095689</v>
      </c>
      <c r="AO102" s="93">
        <f t="shared" si="184"/>
        <v>0.11241938403318263</v>
      </c>
      <c r="AP102" s="1"/>
      <c r="AQ102" s="1"/>
      <c r="AR102" s="1"/>
      <c r="AS102" s="1"/>
      <c r="AT102" s="1"/>
      <c r="AU102" s="93">
        <f t="shared" si="189"/>
        <v>0.1827267296797089</v>
      </c>
      <c r="AV102" s="93">
        <f t="shared" si="185"/>
        <v>0.11524019750357617</v>
      </c>
      <c r="AW102" s="93">
        <f t="shared" si="186"/>
        <v>0.11525584147362514</v>
      </c>
      <c r="AX102" s="93">
        <f t="shared" si="187"/>
        <v>0.11582425060112252</v>
      </c>
    </row>
    <row r="103" spans="1:63" ht="13.5" customHeight="1" x14ac:dyDescent="0.25">
      <c r="A103" s="75" t="str">
        <f>'Sample Data Formatted'!A24</f>
        <v>Test 21</v>
      </c>
      <c r="B103" s="71" t="str">
        <f>'Sample Data Formatted'!B24</f>
        <v>Test compound</v>
      </c>
      <c r="C103" s="72">
        <f>INDEX('Sample Data Formatted'!D24:GW24, MATCH('ISTD Template'!$B$7,'Sample Data Formatted'!$D$3:$GW$3, 0))</f>
        <v>21487</v>
      </c>
      <c r="D103" s="73">
        <f>INDEX('Sample Data Formatted'!D24:GW24, MATCH('ISTD Template'!$B$8,'Sample Data Formatted'!$D$3:$GW$3, 0))</f>
        <v>3873673</v>
      </c>
      <c r="E103" s="71">
        <f>INDEX('Cal Data Formatted'!$B$52:$GW$52, MATCH('ISTD Template'!$B$8,'Cal Data Formatted'!$B$3:$GW$3, 0))</f>
        <v>40</v>
      </c>
      <c r="F103" s="7">
        <f t="shared" si="193"/>
        <v>0.34813796558016957</v>
      </c>
      <c r="G103" s="7">
        <f t="shared" si="194"/>
        <v>1.1843482671826155</v>
      </c>
      <c r="H103" s="7">
        <f t="shared" si="195"/>
        <v>0.36743429531552246</v>
      </c>
      <c r="I103" s="7">
        <f t="shared" si="196"/>
        <v>0.30318521092595535</v>
      </c>
      <c r="J103" s="6">
        <f t="shared" si="197"/>
        <v>0.34428442098131329</v>
      </c>
      <c r="K103" s="106">
        <f t="shared" si="198"/>
        <v>0.34284131704315046</v>
      </c>
      <c r="L103" s="106">
        <f t="shared" si="199"/>
        <v>0.29332876694680632</v>
      </c>
      <c r="M103" s="106">
        <f t="shared" si="200"/>
        <v>0.34477992322757661</v>
      </c>
      <c r="N103" s="106">
        <f t="shared" si="201"/>
        <v>0.34578065830083582</v>
      </c>
      <c r="O103" s="106">
        <f t="shared" si="202"/>
        <v>0.34813796558016952</v>
      </c>
      <c r="P103" s="106">
        <f t="shared" si="203"/>
        <v>0.35193716766348948</v>
      </c>
      <c r="Q103" s="106">
        <f t="shared" si="204"/>
        <v>0.35188855048763779</v>
      </c>
      <c r="R103" s="106">
        <f t="shared" si="205"/>
        <v>0.35012604109200257</v>
      </c>
      <c r="U103" s="3"/>
      <c r="V103" s="3"/>
      <c r="W103" s="3"/>
      <c r="X103" s="3"/>
      <c r="Y103" s="3"/>
      <c r="Z103" s="3"/>
      <c r="AA103" s="3"/>
      <c r="AB103" s="3"/>
      <c r="AC103" s="3"/>
      <c r="AD103" s="3"/>
      <c r="AE103" s="3"/>
      <c r="AF103" s="3"/>
      <c r="AG103" s="3"/>
      <c r="AH103" s="3"/>
      <c r="AI103" s="3"/>
      <c r="AJ103" s="3"/>
      <c r="AK103" s="3"/>
      <c r="AL103" s="93">
        <f t="shared" si="188"/>
        <v>0.21497262315259871</v>
      </c>
      <c r="AM103" s="93">
        <f t="shared" si="182"/>
        <v>0.13569753462164136</v>
      </c>
      <c r="AN103" s="93">
        <f t="shared" si="183"/>
        <v>0.13571528631555915</v>
      </c>
      <c r="AO103" s="93">
        <f t="shared" si="184"/>
        <v>0.13209293855080917</v>
      </c>
      <c r="AU103" s="93">
        <f t="shared" si="189"/>
        <v>0.21497262315259871</v>
      </c>
      <c r="AV103" s="93">
        <f t="shared" si="185"/>
        <v>0.13558562760876969</v>
      </c>
      <c r="AW103" s="93">
        <f t="shared" si="186"/>
        <v>0.13560397288025483</v>
      </c>
      <c r="AX103" s="93">
        <f t="shared" si="187"/>
        <v>0.13627016303425393</v>
      </c>
      <c r="AY103" s="3"/>
      <c r="AZ103" s="3"/>
      <c r="BA103" s="3"/>
      <c r="BB103" s="3"/>
      <c r="BC103" s="3"/>
      <c r="BD103" s="3"/>
      <c r="BE103" s="3"/>
      <c r="BF103" s="3"/>
      <c r="BG103" s="3"/>
      <c r="BH103" s="3"/>
      <c r="BI103" s="3"/>
      <c r="BJ103" s="3"/>
      <c r="BK103" s="3"/>
    </row>
    <row r="104" spans="1:63" ht="13.5" customHeight="1" x14ac:dyDescent="0.25">
      <c r="A104" s="75" t="str">
        <f>'Sample Data Formatted'!A25</f>
        <v>Test 22</v>
      </c>
      <c r="B104" s="71" t="str">
        <f>'Sample Data Formatted'!B25</f>
        <v>Test compound</v>
      </c>
      <c r="C104" s="72">
        <f>INDEX('Sample Data Formatted'!D25:GW25, MATCH('ISTD Template'!$B$7,'Sample Data Formatted'!$D$3:$GW$3, 0))</f>
        <v>13604</v>
      </c>
      <c r="D104" s="73">
        <f>INDEX('Sample Data Formatted'!D25:GW25, MATCH('ISTD Template'!$B$8,'Sample Data Formatted'!$D$3:$GW$3, 0))</f>
        <v>1302231</v>
      </c>
      <c r="E104" s="71">
        <f>INDEX('Cal Data Formatted'!$B$52:$GW$52, MATCH('ISTD Template'!$B$8,'Cal Data Formatted'!$B$3:$GW$3, 0))</f>
        <v>40</v>
      </c>
      <c r="F104" s="7">
        <f t="shared" si="193"/>
        <v>0.65565768113850897</v>
      </c>
      <c r="G104" s="7">
        <f t="shared" si="194"/>
        <v>1.4881677489092415</v>
      </c>
      <c r="H104" s="7">
        <f t="shared" si="195"/>
        <v>0.67282995811285617</v>
      </c>
      <c r="I104" s="7">
        <f t="shared" si="196"/>
        <v>0.61565312253751425</v>
      </c>
      <c r="J104" s="6">
        <f t="shared" si="197"/>
        <v>0.65517089214260826</v>
      </c>
      <c r="K104" s="106">
        <f t="shared" si="198"/>
        <v>0.65373997383848703</v>
      </c>
      <c r="L104" s="106">
        <f t="shared" si="199"/>
        <v>0.61531024772424647</v>
      </c>
      <c r="M104" s="106">
        <f t="shared" si="200"/>
        <v>0.6493333888183741</v>
      </c>
      <c r="N104" s="106">
        <f t="shared" si="201"/>
        <v>0.65121810034782113</v>
      </c>
      <c r="O104" s="106">
        <f t="shared" si="202"/>
        <v>0.65565768113850897</v>
      </c>
      <c r="P104" s="106">
        <f t="shared" si="203"/>
        <v>0.66280230235982107</v>
      </c>
      <c r="Q104" s="106">
        <f t="shared" si="204"/>
        <v>0.6627108146491012</v>
      </c>
      <c r="R104" s="106">
        <f t="shared" si="205"/>
        <v>0.65939452103800356</v>
      </c>
      <c r="U104" s="3"/>
      <c r="V104" s="3"/>
      <c r="W104" s="3"/>
      <c r="X104" s="3"/>
      <c r="Y104" s="3"/>
      <c r="Z104" s="3"/>
      <c r="AA104" s="3"/>
      <c r="AB104" s="3"/>
      <c r="AC104" s="3"/>
      <c r="AD104" s="3"/>
      <c r="AE104" s="3"/>
      <c r="AF104" s="3"/>
      <c r="AG104" s="3"/>
      <c r="AH104" s="3"/>
      <c r="AI104" s="3"/>
      <c r="AJ104" s="3"/>
      <c r="AK104" s="3"/>
      <c r="AL104" s="93">
        <f t="shared" si="188"/>
        <v>0.25290896841482202</v>
      </c>
      <c r="AM104" s="93">
        <f t="shared" si="182"/>
        <v>0.1596351875720036</v>
      </c>
      <c r="AN104" s="93">
        <f t="shared" si="183"/>
        <v>0.15965204179888182</v>
      </c>
      <c r="AO104" s="93">
        <f t="shared" si="184"/>
        <v>0.15524830883540766</v>
      </c>
      <c r="AU104" s="93">
        <f t="shared" si="189"/>
        <v>0.25290896841482202</v>
      </c>
      <c r="AV104" s="93">
        <f t="shared" si="185"/>
        <v>0.15952485554441556</v>
      </c>
      <c r="AW104" s="93">
        <f t="shared" si="186"/>
        <v>0.15954635600337974</v>
      </c>
      <c r="AX104" s="93">
        <f t="shared" si="187"/>
        <v>0.1603266122861661</v>
      </c>
      <c r="AY104" s="3"/>
      <c r="AZ104" s="3"/>
      <c r="BA104" s="3"/>
      <c r="BB104" s="3"/>
      <c r="BC104" s="3"/>
      <c r="BD104" s="3"/>
      <c r="BE104" s="3"/>
      <c r="BF104" s="3"/>
      <c r="BG104" s="3"/>
      <c r="BH104" s="3"/>
      <c r="BI104" s="3"/>
      <c r="BJ104" s="3"/>
      <c r="BK104" s="3"/>
    </row>
    <row r="105" spans="1:63" ht="13.5" customHeight="1" x14ac:dyDescent="0.25">
      <c r="A105" s="75" t="str">
        <f>'Sample Data Formatted'!A26</f>
        <v>Test 23</v>
      </c>
      <c r="B105" s="71" t="str">
        <f>'Sample Data Formatted'!B26</f>
        <v>Test compound</v>
      </c>
      <c r="C105" s="72">
        <f>INDEX('Sample Data Formatted'!D26:GW26, MATCH('ISTD Template'!$B$7,'Sample Data Formatted'!$D$3:$GW$3, 0))</f>
        <v>24307</v>
      </c>
      <c r="D105" s="73">
        <f>INDEX('Sample Data Formatted'!D26:GW26, MATCH('ISTD Template'!$B$8,'Sample Data Formatted'!$D$3:$GW$3, 0))</f>
        <v>1110298</v>
      </c>
      <c r="E105" s="71">
        <f>INDEX('Cal Data Formatted'!$B$52:$GW$52, MATCH('ISTD Template'!$B$8,'Cal Data Formatted'!$B$3:$GW$3, 0))</f>
        <v>40</v>
      </c>
      <c r="F105" s="7">
        <f t="shared" si="193"/>
        <v>1.3740114861859538</v>
      </c>
      <c r="G105" s="7">
        <f t="shared" si="194"/>
        <v>2.1978779551300209</v>
      </c>
      <c r="H105" s="7">
        <f t="shared" si="195"/>
        <v>1.3862220605253341</v>
      </c>
      <c r="I105" s="7">
        <f t="shared" si="196"/>
        <v>1.3455657164466661</v>
      </c>
      <c r="J105" s="6">
        <f t="shared" si="197"/>
        <v>1.3813507694594294</v>
      </c>
      <c r="K105" s="106">
        <f t="shared" si="198"/>
        <v>1.3799482470903892</v>
      </c>
      <c r="L105" s="106">
        <f t="shared" si="199"/>
        <v>1.3673214214395766</v>
      </c>
      <c r="M105" s="106">
        <f t="shared" si="200"/>
        <v>1.3607581521065395</v>
      </c>
      <c r="N105" s="106">
        <f t="shared" si="201"/>
        <v>1.3647077974231481</v>
      </c>
      <c r="O105" s="106">
        <f t="shared" si="202"/>
        <v>1.3740114861859536</v>
      </c>
      <c r="P105" s="106">
        <f t="shared" si="203"/>
        <v>1.3889324314912308</v>
      </c>
      <c r="Q105" s="106">
        <f t="shared" si="204"/>
        <v>1.3887410715480639</v>
      </c>
      <c r="R105" s="106">
        <f t="shared" si="205"/>
        <v>1.3818064843705844</v>
      </c>
      <c r="AL105" s="93">
        <f t="shared" si="188"/>
        <v>0.29753996284096706</v>
      </c>
      <c r="AM105" s="93">
        <f t="shared" si="182"/>
        <v>0.18780188708902293</v>
      </c>
      <c r="AN105" s="93">
        <f t="shared" si="183"/>
        <v>0.18781769345436344</v>
      </c>
      <c r="AO105" s="93">
        <f t="shared" si="184"/>
        <v>0.18250377841392104</v>
      </c>
      <c r="AU105" s="93">
        <f t="shared" si="189"/>
        <v>0.29753996284096706</v>
      </c>
      <c r="AV105" s="93">
        <f t="shared" si="185"/>
        <v>0.18769339749208017</v>
      </c>
      <c r="AW105" s="93">
        <f t="shared" si="186"/>
        <v>0.18771857835955189</v>
      </c>
      <c r="AX105" s="93">
        <f t="shared" si="187"/>
        <v>0.18863168701118224</v>
      </c>
    </row>
    <row r="106" spans="1:63" ht="13.5" customHeight="1" x14ac:dyDescent="0.25">
      <c r="A106" s="75" t="str">
        <f>'Sample Data Formatted'!A27</f>
        <v>Test 24</v>
      </c>
      <c r="B106" s="71" t="str">
        <f>'Sample Data Formatted'!B27</f>
        <v>Test compound</v>
      </c>
      <c r="C106" s="72">
        <f>INDEX('Sample Data Formatted'!D27:GW27, MATCH('ISTD Template'!$B$7,'Sample Data Formatted'!$D$3:$GW$3, 0))</f>
        <v>8921</v>
      </c>
      <c r="D106" s="73">
        <f>INDEX('Sample Data Formatted'!D27:GW27, MATCH('ISTD Template'!$B$8,'Sample Data Formatted'!$D$3:$GW$3, 0))</f>
        <v>1247427</v>
      </c>
      <c r="E106" s="71">
        <f>INDEX('Cal Data Formatted'!$B$52:$GW$52, MATCH('ISTD Template'!$B$8,'Cal Data Formatted'!$B$3:$GW$3, 0))</f>
        <v>40</v>
      </c>
      <c r="F106" s="7">
        <f t="shared" si="193"/>
        <v>0.4488455866156229</v>
      </c>
      <c r="G106" s="7">
        <f t="shared" si="194"/>
        <v>1.2838441228332376</v>
      </c>
      <c r="H106" s="7">
        <f t="shared" si="195"/>
        <v>0.46744632419966842</v>
      </c>
      <c r="I106" s="7">
        <f t="shared" si="196"/>
        <v>0.40551328433478584</v>
      </c>
      <c r="J106" s="6">
        <f t="shared" si="197"/>
        <v>0.44609568797625154</v>
      </c>
      <c r="K106" s="106">
        <f t="shared" si="198"/>
        <v>0.44465657658848773</v>
      </c>
      <c r="L106" s="106">
        <f t="shared" si="199"/>
        <v>0.39877590336822732</v>
      </c>
      <c r="M106" s="106">
        <f t="shared" si="200"/>
        <v>0.44451614645497317</v>
      </c>
      <c r="N106" s="106">
        <f t="shared" si="201"/>
        <v>0.44580636919829081</v>
      </c>
      <c r="O106" s="106">
        <f t="shared" si="202"/>
        <v>0.4488455866156229</v>
      </c>
      <c r="P106" s="106">
        <f t="shared" si="203"/>
        <v>0.45374144469241839</v>
      </c>
      <c r="Q106" s="106">
        <f t="shared" si="204"/>
        <v>0.45367878044785043</v>
      </c>
      <c r="R106" s="106">
        <f t="shared" si="205"/>
        <v>0.45140711344297152</v>
      </c>
      <c r="AL106" s="93">
        <f t="shared" si="188"/>
        <v>0.35004701510702008</v>
      </c>
      <c r="AM106" s="93">
        <f t="shared" si="182"/>
        <v>0.2209457617727609</v>
      </c>
      <c r="AN106" s="93">
        <f t="shared" si="183"/>
        <v>0.22096034640762566</v>
      </c>
      <c r="AO106" s="93">
        <f t="shared" si="184"/>
        <v>0.21458821664329433</v>
      </c>
      <c r="AP106" s="3"/>
      <c r="AQ106" s="3"/>
      <c r="AR106" s="3"/>
      <c r="AS106" s="3"/>
      <c r="AT106" s="3"/>
      <c r="AU106" s="93">
        <f t="shared" si="189"/>
        <v>0.35004701510702008</v>
      </c>
      <c r="AV106" s="93">
        <f t="shared" si="185"/>
        <v>0.22083942521779854</v>
      </c>
      <c r="AW106" s="93">
        <f t="shared" si="186"/>
        <v>0.22086889227277121</v>
      </c>
      <c r="AX106" s="93">
        <f t="shared" si="187"/>
        <v>0.22193643889911327</v>
      </c>
    </row>
    <row r="107" spans="1:63" ht="13.5" customHeight="1" x14ac:dyDescent="0.25">
      <c r="A107" s="75" t="str">
        <f>'Sample Data Formatted'!A28</f>
        <v>Test 25</v>
      </c>
      <c r="B107" s="71" t="str">
        <f>'Sample Data Formatted'!B28</f>
        <v>Test compound</v>
      </c>
      <c r="C107" s="72">
        <f>INDEX('Sample Data Formatted'!D28:GW28, MATCH('ISTD Template'!$B$7,'Sample Data Formatted'!$D$3:$GW$3, 0))</f>
        <v>11071</v>
      </c>
      <c r="D107" s="73">
        <f>INDEX('Sample Data Formatted'!D28:GW28, MATCH('ISTD Template'!$B$8,'Sample Data Formatted'!$D$3:$GW$3, 0))</f>
        <v>1329463</v>
      </c>
      <c r="E107" s="71">
        <f>INDEX('Cal Data Formatted'!$B$52:$GW$52, MATCH('ISTD Template'!$B$8,'Cal Data Formatted'!$B$3:$GW$3, 0))</f>
        <v>40</v>
      </c>
      <c r="F107" s="7">
        <f t="shared" si="193"/>
        <v>0.52264783470081044</v>
      </c>
      <c r="G107" s="7">
        <f t="shared" si="194"/>
        <v>1.3567583446833416</v>
      </c>
      <c r="H107" s="7">
        <f t="shared" si="195"/>
        <v>0.54073881677689073</v>
      </c>
      <c r="I107" s="7">
        <f t="shared" si="196"/>
        <v>0.48050305950919037</v>
      </c>
      <c r="J107" s="6">
        <f t="shared" si="197"/>
        <v>0.52070605487636512</v>
      </c>
      <c r="K107" s="106">
        <f t="shared" si="198"/>
        <v>0.51926986816474929</v>
      </c>
      <c r="L107" s="106">
        <f t="shared" si="199"/>
        <v>0.47604926185969598</v>
      </c>
      <c r="M107" s="106">
        <f t="shared" si="200"/>
        <v>0.51760651850453887</v>
      </c>
      <c r="N107" s="106">
        <f t="shared" si="201"/>
        <v>0.51910888845800396</v>
      </c>
      <c r="O107" s="106">
        <f t="shared" si="202"/>
        <v>0.52264783470081044</v>
      </c>
      <c r="P107" s="106">
        <f t="shared" si="203"/>
        <v>0.52834669071187312</v>
      </c>
      <c r="Q107" s="106">
        <f t="shared" si="204"/>
        <v>0.52827373700569813</v>
      </c>
      <c r="R107" s="106">
        <f t="shared" si="205"/>
        <v>0.52562913783157539</v>
      </c>
      <c r="AL107" s="93">
        <f t="shared" si="188"/>
        <v>0.41182001777296479</v>
      </c>
      <c r="AM107" s="93">
        <f t="shared" si="182"/>
        <v>0.25994766435474126</v>
      </c>
      <c r="AN107" s="93">
        <f t="shared" si="183"/>
        <v>0.25996082695071254</v>
      </c>
      <c r="AO107" s="93">
        <f t="shared" si="184"/>
        <v>0.25236116113696599</v>
      </c>
      <c r="AP107" s="3"/>
      <c r="AQ107" s="3"/>
      <c r="AR107" s="3"/>
      <c r="AS107" s="3"/>
      <c r="AT107" s="3"/>
      <c r="AU107" s="93">
        <f t="shared" si="189"/>
        <v>0.41182001777296479</v>
      </c>
      <c r="AV107" s="93">
        <f t="shared" si="185"/>
        <v>0.25984384068863509</v>
      </c>
      <c r="AW107" s="93">
        <f t="shared" si="186"/>
        <v>0.25987828982598143</v>
      </c>
      <c r="AX107" s="93">
        <f t="shared" si="187"/>
        <v>0.26112495527404589</v>
      </c>
    </row>
    <row r="108" spans="1:63" ht="13.5" customHeight="1" x14ac:dyDescent="0.25">
      <c r="A108" s="75" t="str">
        <f>'Sample Data Formatted'!A29</f>
        <v>Test 26</v>
      </c>
      <c r="B108" s="71" t="str">
        <f>'Sample Data Formatted'!B29</f>
        <v>Test compound</v>
      </c>
      <c r="C108" s="72">
        <f>INDEX('Sample Data Formatted'!D29:GW29, MATCH('ISTD Template'!$B$7,'Sample Data Formatted'!$D$3:$GW$3, 0))</f>
        <v>8660</v>
      </c>
      <c r="D108" s="73">
        <f>INDEX('Sample Data Formatted'!D29:GW29, MATCH('ISTD Template'!$B$8,'Sample Data Formatted'!$D$3:$GW$3, 0))</f>
        <v>1365985</v>
      </c>
      <c r="E108" s="71">
        <f>INDEX('Cal Data Formatted'!$B$52:$GW$52, MATCH('ISTD Template'!$B$8,'Cal Data Formatted'!$B$3:$GW$3, 0))</f>
        <v>40</v>
      </c>
      <c r="F108" s="7">
        <f t="shared" si="193"/>
        <v>0.39789686873459068</v>
      </c>
      <c r="G108" s="7">
        <f t="shared" si="194"/>
        <v>1.2335084458729917</v>
      </c>
      <c r="H108" s="7">
        <f t="shared" si="195"/>
        <v>0.41684951144669741</v>
      </c>
      <c r="I108" s="7">
        <f t="shared" si="196"/>
        <v>0.35374476781327352</v>
      </c>
      <c r="J108" s="6">
        <f t="shared" si="197"/>
        <v>0.3945887601578697</v>
      </c>
      <c r="K108" s="106">
        <f t="shared" si="198"/>
        <v>0.39314762914768486</v>
      </c>
      <c r="L108" s="106">
        <f t="shared" si="199"/>
        <v>0.3454298594640936</v>
      </c>
      <c r="M108" s="106">
        <f t="shared" si="200"/>
        <v>0.39405886578955657</v>
      </c>
      <c r="N108" s="106">
        <f t="shared" si="201"/>
        <v>0.39520263461528382</v>
      </c>
      <c r="O108" s="106">
        <f t="shared" si="202"/>
        <v>0.39789686873459068</v>
      </c>
      <c r="P108" s="106">
        <f t="shared" si="203"/>
        <v>0.40223805282915315</v>
      </c>
      <c r="Q108" s="106">
        <f t="shared" si="204"/>
        <v>0.40218249416429019</v>
      </c>
      <c r="R108" s="106">
        <f t="shared" si="205"/>
        <v>0.40016837486817886</v>
      </c>
      <c r="AL108" s="93">
        <f t="shared" si="188"/>
        <v>0.4844941385564292</v>
      </c>
      <c r="AM108" s="93">
        <f t="shared" si="182"/>
        <v>0.30584486301368879</v>
      </c>
      <c r="AN108" s="93">
        <f t="shared" si="183"/>
        <v>0.30585637378684849</v>
      </c>
      <c r="AO108" s="93">
        <f t="shared" si="184"/>
        <v>0.29683666203161346</v>
      </c>
      <c r="AP108" s="3"/>
      <c r="AQ108" s="3"/>
      <c r="AR108" s="3"/>
      <c r="AS108" s="3"/>
      <c r="AT108" s="3"/>
      <c r="AU108" s="93">
        <f t="shared" si="189"/>
        <v>0.4844941385564292</v>
      </c>
      <c r="AV108" s="93">
        <f t="shared" si="185"/>
        <v>0.30574396786497887</v>
      </c>
      <c r="AW108" s="93">
        <f t="shared" si="186"/>
        <v>0.30578419455092132</v>
      </c>
      <c r="AX108" s="93">
        <f t="shared" si="187"/>
        <v>0.30723802689896007</v>
      </c>
    </row>
    <row r="109" spans="1:63" ht="13.5" customHeight="1" x14ac:dyDescent="0.25">
      <c r="A109" s="75" t="str">
        <f>'Sample Data Formatted'!A30</f>
        <v>Test 27</v>
      </c>
      <c r="B109" s="71" t="str">
        <f>'Sample Data Formatted'!B30</f>
        <v>Test compound</v>
      </c>
      <c r="C109" s="72">
        <f>INDEX('Sample Data Formatted'!D30:GW30, MATCH('ISTD Template'!$B$7,'Sample Data Formatted'!$D$3:$GW$3, 0))</f>
        <v>11406</v>
      </c>
      <c r="D109" s="73">
        <f>INDEX('Sample Data Formatted'!D30:GW30, MATCH('ISTD Template'!$B$8,'Sample Data Formatted'!$D$3:$GW$3, 0))</f>
        <v>1350444</v>
      </c>
      <c r="E109" s="71">
        <f>INDEX('Cal Data Formatted'!$B$52:$GW$52, MATCH('ISTD Template'!$B$8,'Cal Data Formatted'!$B$3:$GW$3, 0))</f>
        <v>40</v>
      </c>
      <c r="F109" s="7">
        <f t="shared" si="193"/>
        <v>0.53009700120348202</v>
      </c>
      <c r="G109" s="7">
        <f t="shared" si="194"/>
        <v>1.3641178790209298</v>
      </c>
      <c r="H109" s="7">
        <f t="shared" si="195"/>
        <v>0.54813653154532649</v>
      </c>
      <c r="I109" s="7">
        <f t="shared" si="196"/>
        <v>0.48807208803833851</v>
      </c>
      <c r="J109" s="6">
        <f t="shared" si="197"/>
        <v>0.52823675650527224</v>
      </c>
      <c r="K109" s="106">
        <f t="shared" si="198"/>
        <v>0.52680086493741096</v>
      </c>
      <c r="L109" s="106">
        <f t="shared" si="199"/>
        <v>0.48384867943119025</v>
      </c>
      <c r="M109" s="106">
        <f t="shared" si="200"/>
        <v>0.52498383241116919</v>
      </c>
      <c r="N109" s="106">
        <f t="shared" si="201"/>
        <v>0.52650761526102241</v>
      </c>
      <c r="O109" s="106">
        <f t="shared" si="202"/>
        <v>0.53009700120348202</v>
      </c>
      <c r="P109" s="106">
        <f t="shared" si="203"/>
        <v>0.53587687554667152</v>
      </c>
      <c r="Q109" s="106">
        <f t="shared" si="204"/>
        <v>0.53580288350608885</v>
      </c>
      <c r="R109" s="106">
        <f t="shared" si="205"/>
        <v>0.53312065201268954</v>
      </c>
      <c r="AL109" s="93">
        <f t="shared" si="188"/>
        <v>0.56999310418403437</v>
      </c>
      <c r="AM109" s="93">
        <f t="shared" si="182"/>
        <v>0.35985901698757788</v>
      </c>
      <c r="AN109" s="93">
        <f t="shared" si="183"/>
        <v>0.35986861373268486</v>
      </c>
      <c r="AO109" s="93">
        <f t="shared" si="184"/>
        <v>0.3492116356333419</v>
      </c>
      <c r="AP109" s="3"/>
      <c r="AQ109" s="3"/>
      <c r="AR109" s="3"/>
      <c r="AS109" s="3"/>
      <c r="AT109" s="3"/>
      <c r="AU109" s="93">
        <f t="shared" si="189"/>
        <v>0.56999310418403437</v>
      </c>
      <c r="AV109" s="93">
        <f t="shared" si="185"/>
        <v>0.35976152864489186</v>
      </c>
      <c r="AW109" s="93">
        <f t="shared" si="186"/>
        <v>0.35980843656477496</v>
      </c>
      <c r="AX109" s="93">
        <f t="shared" si="187"/>
        <v>0.36150106578395091</v>
      </c>
    </row>
    <row r="110" spans="1:63" ht="13.5" customHeight="1" x14ac:dyDescent="0.25">
      <c r="A110" s="75" t="str">
        <f>'Sample Data Formatted'!A31</f>
        <v>Test 28</v>
      </c>
      <c r="B110" s="71" t="str">
        <f>'Sample Data Formatted'!B31</f>
        <v>Test compound</v>
      </c>
      <c r="C110" s="72">
        <f>INDEX('Sample Data Formatted'!D31:GW31, MATCH('ISTD Template'!$B$7,'Sample Data Formatted'!$D$3:$GW$3, 0))</f>
        <v>8294</v>
      </c>
      <c r="D110" s="73">
        <f>INDEX('Sample Data Formatted'!D31:GW31, MATCH('ISTD Template'!$B$8,'Sample Data Formatted'!$D$3:$GW$3, 0))</f>
        <v>1361010</v>
      </c>
      <c r="E110" s="71">
        <f>INDEX('Cal Data Formatted'!$B$52:$GW$52, MATCH('ISTD Template'!$B$8,'Cal Data Formatted'!$B$3:$GW$3, 0))</f>
        <v>40</v>
      </c>
      <c r="F110" s="7">
        <f t="shared" si="193"/>
        <v>0.38247343356197022</v>
      </c>
      <c r="G110" s="7">
        <f t="shared" si="194"/>
        <v>1.2182705933272393</v>
      </c>
      <c r="H110" s="7">
        <f t="shared" si="195"/>
        <v>0.40153260664726986</v>
      </c>
      <c r="I110" s="7">
        <f t="shared" si="196"/>
        <v>0.33807315934578108</v>
      </c>
      <c r="J110" s="6">
        <f t="shared" si="197"/>
        <v>0.37899628751651604</v>
      </c>
      <c r="K110" s="106">
        <f t="shared" si="198"/>
        <v>0.3775545450205261</v>
      </c>
      <c r="L110" s="106">
        <f t="shared" si="199"/>
        <v>0.32928052115808265</v>
      </c>
      <c r="M110" s="106">
        <f t="shared" si="200"/>
        <v>0.37878420079902708</v>
      </c>
      <c r="N110" s="106">
        <f t="shared" si="201"/>
        <v>0.37988363440695749</v>
      </c>
      <c r="O110" s="106">
        <f t="shared" si="202"/>
        <v>0.38247343356197028</v>
      </c>
      <c r="P110" s="106">
        <f t="shared" si="203"/>
        <v>0.38664665073823551</v>
      </c>
      <c r="Q110" s="106">
        <f t="shared" si="204"/>
        <v>0.38659324348390267</v>
      </c>
      <c r="R110" s="106">
        <f t="shared" si="205"/>
        <v>0.38465710592023461</v>
      </c>
      <c r="AL110" s="93">
        <f t="shared" si="188"/>
        <v>0.67058012256945221</v>
      </c>
      <c r="AM110" s="93">
        <f t="shared" ref="AM110:AM128" si="206">$AL110^2*E$43+$AL110*E$44+E$45</f>
        <v>0.42342923227761337</v>
      </c>
      <c r="AN110" s="93">
        <f t="shared" ref="AN110:AN128" si="207">$AL110^2*F$43+$AL110*F$44+F$45</f>
        <v>0.42343661776882036</v>
      </c>
      <c r="AO110" s="93">
        <f t="shared" ref="AO110:AO128" si="208">$AL110^2*G$43+$AL110*G$44+G$45</f>
        <v>0.41089963904318599</v>
      </c>
      <c r="AP110" s="3"/>
      <c r="AQ110" s="3"/>
      <c r="AR110" s="3"/>
      <c r="AS110" s="3"/>
      <c r="AT110" s="3"/>
      <c r="AU110" s="93">
        <f t="shared" si="189"/>
        <v>0.67058012256945221</v>
      </c>
      <c r="AV110" s="93">
        <f t="shared" ref="AV110:AV128" si="209">$AL110^2*H$43+$AL110*H$44+H$45</f>
        <v>0.42333569864296933</v>
      </c>
      <c r="AW110" s="93">
        <f t="shared" ref="AW110:AW128" si="210">$AL110^2*I$43+$AL110*I$44+I$45</f>
        <v>0.42339030644768938</v>
      </c>
      <c r="AX110" s="93">
        <f t="shared" ref="AX110:AX128" si="211">$AL110^2*J$43+$AL110*J$44+J$45</f>
        <v>0.42535705116434386</v>
      </c>
    </row>
    <row r="111" spans="1:63" ht="13.5" customHeight="1" x14ac:dyDescent="0.25">
      <c r="A111" s="75" t="str">
        <f>'Sample Data Formatted'!A32</f>
        <v>Test 29</v>
      </c>
      <c r="B111" s="71" t="str">
        <f>'Sample Data Formatted'!B32</f>
        <v>Test compound</v>
      </c>
      <c r="C111" s="72">
        <f>INDEX('Sample Data Formatted'!D32:GW32, MATCH('ISTD Template'!$B$7,'Sample Data Formatted'!$D$3:$GW$3, 0))</f>
        <v>20362</v>
      </c>
      <c r="D111" s="73">
        <f>INDEX('Sample Data Formatted'!D32:GW32, MATCH('ISTD Template'!$B$8,'Sample Data Formatted'!$D$3:$GW$3, 0))</f>
        <v>3953119</v>
      </c>
      <c r="E111" s="71">
        <f>INDEX('Cal Data Formatted'!$B$52:$GW$52, MATCH('ISTD Template'!$B$8,'Cal Data Formatted'!$B$3:$GW$3, 0))</f>
        <v>40</v>
      </c>
      <c r="F111" s="7">
        <f t="shared" si="193"/>
        <v>0.32328019907779998</v>
      </c>
      <c r="G111" s="7">
        <f t="shared" si="194"/>
        <v>1.1597896019864042</v>
      </c>
      <c r="H111" s="7">
        <f t="shared" si="195"/>
        <v>0.34274822254497095</v>
      </c>
      <c r="I111" s="7">
        <f t="shared" si="196"/>
        <v>0.27792746648436473</v>
      </c>
      <c r="J111" s="6">
        <f t="shared" si="197"/>
        <v>0.31915407717025879</v>
      </c>
      <c r="K111" s="106">
        <f t="shared" si="198"/>
        <v>0.3177099874525211</v>
      </c>
      <c r="L111" s="106">
        <f t="shared" si="199"/>
        <v>0.26730061240809999</v>
      </c>
      <c r="M111" s="106">
        <f t="shared" si="200"/>
        <v>0.3201619278532043</v>
      </c>
      <c r="N111" s="106">
        <f t="shared" si="201"/>
        <v>0.32109120838475524</v>
      </c>
      <c r="O111" s="106">
        <f t="shared" si="202"/>
        <v>0.32328019907780003</v>
      </c>
      <c r="P111" s="106">
        <f t="shared" si="203"/>
        <v>0.3268085495865975</v>
      </c>
      <c r="Q111" s="106">
        <f t="shared" si="204"/>
        <v>0.32676340081441713</v>
      </c>
      <c r="R111" s="106">
        <f t="shared" si="205"/>
        <v>0.32512661512431629</v>
      </c>
      <c r="AL111" s="93">
        <f t="shared" si="188"/>
        <v>0.78891779125817907</v>
      </c>
      <c r="AM111" s="93">
        <f t="shared" si="206"/>
        <v>0.49825114893902855</v>
      </c>
      <c r="AN111" s="93">
        <f t="shared" si="207"/>
        <v>0.49825598907105817</v>
      </c>
      <c r="AO111" s="93">
        <f t="shared" si="208"/>
        <v>0.48357118271955707</v>
      </c>
      <c r="AP111" s="3"/>
      <c r="AQ111" s="3"/>
      <c r="AR111" s="3"/>
      <c r="AS111" s="3"/>
      <c r="AT111" s="3"/>
      <c r="AU111" s="93">
        <f t="shared" si="189"/>
        <v>0.78891779125817907</v>
      </c>
      <c r="AV111" s="93">
        <f t="shared" si="209"/>
        <v>0.4981621941317767</v>
      </c>
      <c r="AW111" s="93">
        <f t="shared" si="210"/>
        <v>0.49822563863092456</v>
      </c>
      <c r="AX111" s="93">
        <f t="shared" si="211"/>
        <v>0.50050542995640934</v>
      </c>
    </row>
    <row r="112" spans="1:63" ht="13.5" customHeight="1" x14ac:dyDescent="0.25">
      <c r="A112" s="75" t="str">
        <f>'Sample Data Formatted'!A33</f>
        <v>Test 30</v>
      </c>
      <c r="B112" s="71" t="str">
        <f>'Sample Data Formatted'!B33</f>
        <v>Test compound</v>
      </c>
      <c r="C112" s="72">
        <f>INDEX('Sample Data Formatted'!D33:GW33, MATCH('ISTD Template'!$B$7,'Sample Data Formatted'!$D$3:$GW$3, 0))</f>
        <v>20054</v>
      </c>
      <c r="D112" s="73">
        <f>INDEX('Sample Data Formatted'!D33:GW33, MATCH('ISTD Template'!$B$8,'Sample Data Formatted'!$D$3:$GW$3, 0))</f>
        <v>4705178</v>
      </c>
      <c r="E112" s="71">
        <f>INDEX('Cal Data Formatted'!$B$52:$GW$52, MATCH('ISTD Template'!$B$8,'Cal Data Formatted'!$B$3:$GW$3, 0))</f>
        <v>40</v>
      </c>
      <c r="F112" s="7">
        <f t="shared" si="193"/>
        <v>0.26749983142735778</v>
      </c>
      <c r="G112" s="7">
        <f t="shared" si="194"/>
        <v>1.1046804121274438</v>
      </c>
      <c r="H112" s="7">
        <f t="shared" si="195"/>
        <v>0.2873531324488563</v>
      </c>
      <c r="I112" s="7">
        <f t="shared" si="196"/>
        <v>0.22124955574614386</v>
      </c>
      <c r="J112" s="6">
        <f t="shared" si="197"/>
        <v>0.26276181584763142</v>
      </c>
      <c r="K112" s="106">
        <f t="shared" si="198"/>
        <v>0.26131551363808336</v>
      </c>
      <c r="L112" s="106">
        <f t="shared" si="199"/>
        <v>0.20889315396475897</v>
      </c>
      <c r="M112" s="106">
        <f t="shared" si="200"/>
        <v>0.26491960217328159</v>
      </c>
      <c r="N112" s="106">
        <f t="shared" si="201"/>
        <v>0.26568854003662024</v>
      </c>
      <c r="O112" s="106">
        <f t="shared" si="202"/>
        <v>0.26749983142735784</v>
      </c>
      <c r="P112" s="106">
        <f t="shared" si="203"/>
        <v>0.27042016134885</v>
      </c>
      <c r="Q112" s="106">
        <f t="shared" si="204"/>
        <v>0.27038279726756198</v>
      </c>
      <c r="R112" s="106">
        <f t="shared" si="205"/>
        <v>0.2690282021376284</v>
      </c>
      <c r="AL112" s="93">
        <f t="shared" si="188"/>
        <v>0.9281385779507989</v>
      </c>
      <c r="AM112" s="93">
        <f t="shared" si="206"/>
        <v>0.58632320049211639</v>
      </c>
      <c r="AN112" s="93">
        <f t="shared" si="207"/>
        <v>0.58632512375313994</v>
      </c>
      <c r="AO112" s="93">
        <f t="shared" si="208"/>
        <v>0.56920195661941364</v>
      </c>
      <c r="AP112" s="3"/>
      <c r="AQ112" s="3"/>
      <c r="AR112" s="3"/>
      <c r="AS112" s="3"/>
      <c r="AT112" s="3"/>
      <c r="AU112" s="93">
        <f t="shared" si="189"/>
        <v>0.9281385779507989</v>
      </c>
      <c r="AV112" s="93">
        <f t="shared" si="209"/>
        <v>0.58623953043639254</v>
      </c>
      <c r="AW112" s="93">
        <f t="shared" si="210"/>
        <v>0.58631306378903247</v>
      </c>
      <c r="AX112" s="93">
        <f t="shared" si="211"/>
        <v>0.58894807643738611</v>
      </c>
    </row>
    <row r="113" spans="1:50" ht="13.5" customHeight="1" x14ac:dyDescent="0.25">
      <c r="A113" s="75" t="str">
        <f>'Sample Data Formatted'!A34</f>
        <v>Test 31</v>
      </c>
      <c r="B113" s="71" t="str">
        <f>'Sample Data Formatted'!B34</f>
        <v>Test compound</v>
      </c>
      <c r="C113" s="72">
        <f>INDEX('Sample Data Formatted'!D34:GW34, MATCH('ISTD Template'!$B$7,'Sample Data Formatted'!$D$3:$GW$3, 0))</f>
        <v>4003</v>
      </c>
      <c r="D113" s="73">
        <f>INDEX('Sample Data Formatted'!D34:GW34, MATCH('ISTD Template'!$B$8,'Sample Data Formatted'!$D$3:$GW$3, 0))</f>
        <v>2145572</v>
      </c>
      <c r="E113" s="71">
        <f>INDEX('Cal Data Formatted'!$B$52:$GW$52, MATCH('ISTD Template'!$B$8,'Cal Data Formatted'!$B$3:$GW$3, 0))</f>
        <v>40</v>
      </c>
      <c r="F113" s="7">
        <f t="shared" si="193"/>
        <v>0.11709572960253954</v>
      </c>
      <c r="G113" s="7">
        <f t="shared" si="194"/>
        <v>0.956086049053815</v>
      </c>
      <c r="H113" s="7">
        <f t="shared" si="195"/>
        <v>0.13798787864445702</v>
      </c>
      <c r="I113" s="7">
        <f t="shared" si="196"/>
        <v>6.8425352232279857E-2</v>
      </c>
      <c r="J113" s="6">
        <f t="shared" si="197"/>
        <v>0.11070620491166214</v>
      </c>
      <c r="K113" s="106">
        <f t="shared" si="198"/>
        <v>0.1092539341098165</v>
      </c>
      <c r="L113" s="106">
        <f t="shared" si="199"/>
        <v>5.1400210621717624E-2</v>
      </c>
      <c r="M113" s="106">
        <f t="shared" si="200"/>
        <v>0.11596625664012415</v>
      </c>
      <c r="N113" s="106">
        <f t="shared" si="201"/>
        <v>0.1163028525162644</v>
      </c>
      <c r="O113" s="106">
        <f t="shared" si="202"/>
        <v>0.11709572960253954</v>
      </c>
      <c r="P113" s="106">
        <f t="shared" si="203"/>
        <v>0.1183749975647389</v>
      </c>
      <c r="Q113" s="106">
        <f t="shared" si="204"/>
        <v>0.11835863526946114</v>
      </c>
      <c r="R113" s="106">
        <f t="shared" si="205"/>
        <v>0.11776540323395884</v>
      </c>
      <c r="AL113" s="93">
        <f t="shared" si="188"/>
        <v>1.0919277387656459</v>
      </c>
      <c r="AM113" s="93">
        <f t="shared" si="206"/>
        <v>0.6900014164999575</v>
      </c>
      <c r="AN113" s="93">
        <f t="shared" si="207"/>
        <v>0.69000001564865932</v>
      </c>
      <c r="AO113" s="93">
        <f t="shared" si="208"/>
        <v>0.67013067354374256</v>
      </c>
      <c r="AP113" s="3"/>
      <c r="AQ113" s="3"/>
      <c r="AR113" s="3"/>
      <c r="AS113" s="3"/>
      <c r="AT113" s="3"/>
      <c r="AU113" s="93">
        <f t="shared" si="189"/>
        <v>1.0919277387656459</v>
      </c>
      <c r="AV113" s="93">
        <f t="shared" si="209"/>
        <v>0.68992382247824247</v>
      </c>
      <c r="AW113" s="93">
        <f t="shared" si="210"/>
        <v>0.69000879980025076</v>
      </c>
      <c r="AX113" s="93">
        <f t="shared" si="211"/>
        <v>0.69304363157562454</v>
      </c>
    </row>
    <row r="114" spans="1:50" ht="13.5" customHeight="1" x14ac:dyDescent="0.25">
      <c r="A114" s="75" t="str">
        <f>'Sample Data Formatted'!A35</f>
        <v>Test 32</v>
      </c>
      <c r="B114" s="71" t="str">
        <f>'Sample Data Formatted'!B35</f>
        <v>Test compound</v>
      </c>
      <c r="C114" s="72">
        <f>INDEX('Sample Data Formatted'!D35:GW35, MATCH('ISTD Template'!$B$7,'Sample Data Formatted'!$D$3:$GW$3, 0))</f>
        <v>4635</v>
      </c>
      <c r="D114" s="73">
        <f>INDEX('Sample Data Formatted'!D35:GW35, MATCH('ISTD Template'!$B$8,'Sample Data Formatted'!$D$3:$GW$3, 0))</f>
        <v>2255952</v>
      </c>
      <c r="E114" s="71">
        <f>INDEX('Cal Data Formatted'!$B$52:$GW$52, MATCH('ISTD Template'!$B$8,'Cal Data Formatted'!$B$3:$GW$3, 0))</f>
        <v>40</v>
      </c>
      <c r="F114" s="7">
        <f t="shared" si="193"/>
        <v>0.12894913801700811</v>
      </c>
      <c r="G114" s="7">
        <f t="shared" si="194"/>
        <v>0.96779683122151849</v>
      </c>
      <c r="H114" s="7">
        <f t="shared" si="195"/>
        <v>0.14975941502407292</v>
      </c>
      <c r="I114" s="7">
        <f t="shared" si="196"/>
        <v>8.0469489844800582E-2</v>
      </c>
      <c r="J114" s="6">
        <f t="shared" si="197"/>
        <v>0.1226898553235368</v>
      </c>
      <c r="K114" s="106">
        <f t="shared" si="198"/>
        <v>0.12123805506247623</v>
      </c>
      <c r="L114" s="106">
        <f t="shared" si="199"/>
        <v>6.3812571670918569E-2</v>
      </c>
      <c r="M114" s="106">
        <f t="shared" si="200"/>
        <v>0.12770533036141429</v>
      </c>
      <c r="N114" s="106">
        <f t="shared" si="201"/>
        <v>0.12807599928534255</v>
      </c>
      <c r="O114" s="106">
        <f t="shared" si="202"/>
        <v>0.12894913801700811</v>
      </c>
      <c r="P114" s="106">
        <f t="shared" si="203"/>
        <v>0.13035782442540783</v>
      </c>
      <c r="Q114" s="106">
        <f t="shared" si="204"/>
        <v>0.13033980636369463</v>
      </c>
      <c r="R114" s="106">
        <f t="shared" si="205"/>
        <v>0.12968654583770964</v>
      </c>
      <c r="AL114" s="93">
        <f t="shared" si="188"/>
        <v>1.2846208691360539</v>
      </c>
      <c r="AM114" s="93">
        <f t="shared" si="206"/>
        <v>0.81206442178266414</v>
      </c>
      <c r="AN114" s="93">
        <f t="shared" si="207"/>
        <v>0.81205925900078191</v>
      </c>
      <c r="AO114" s="93">
        <f t="shared" si="208"/>
        <v>0.78912865190914117</v>
      </c>
      <c r="AP114" s="3"/>
      <c r="AQ114" s="3"/>
      <c r="AR114" s="3"/>
      <c r="AS114" s="3"/>
      <c r="AT114" s="3"/>
      <c r="AU114" s="93">
        <f t="shared" si="189"/>
        <v>1.2846208691360539</v>
      </c>
      <c r="AV114" s="93">
        <f t="shared" si="209"/>
        <v>0.81199378043662707</v>
      </c>
      <c r="AW114" s="93">
        <f t="shared" si="210"/>
        <v>0.81209163264296647</v>
      </c>
      <c r="AX114" s="93">
        <f t="shared" si="211"/>
        <v>0.81557180413642727</v>
      </c>
    </row>
    <row r="115" spans="1:50" ht="13.5" customHeight="1" x14ac:dyDescent="0.25">
      <c r="A115" s="75" t="str">
        <f>'Sample Data Formatted'!A36</f>
        <v>Test 33</v>
      </c>
      <c r="B115" s="71" t="str">
        <f>'Sample Data Formatted'!B36</f>
        <v>Test compound</v>
      </c>
      <c r="C115" s="72">
        <f>INDEX('Sample Data Formatted'!D36:GW36, MATCH('ISTD Template'!$B$7,'Sample Data Formatted'!$D$3:$GW$3, 0))</f>
        <v>16646</v>
      </c>
      <c r="D115" s="73">
        <f>INDEX('Sample Data Formatted'!D36:GW36, MATCH('ISTD Template'!$B$8,'Sample Data Formatted'!$D$3:$GW$3, 0))</f>
        <v>4383314</v>
      </c>
      <c r="E115" s="71">
        <f>INDEX('Cal Data Formatted'!$B$52:$GW$52, MATCH('ISTD Template'!$B$8,'Cal Data Formatted'!$B$3:$GW$3, 0))</f>
        <v>40</v>
      </c>
      <c r="F115" s="7">
        <f t="shared" ref="F115:F146" si="212">C115*E115/D115/$E$31</f>
        <v>0.23834490218772275</v>
      </c>
      <c r="G115" s="7">
        <f t="shared" si="194"/>
        <v>1.0758762898444876</v>
      </c>
      <c r="H115" s="7">
        <f t="shared" si="195"/>
        <v>0.25839957764089283</v>
      </c>
      <c r="I115" s="7">
        <f t="shared" si="196"/>
        <v>0.19162550437060433</v>
      </c>
      <c r="J115" s="6">
        <f t="shared" si="197"/>
        <v>0.23328693639379228</v>
      </c>
      <c r="K115" s="106">
        <f t="shared" si="198"/>
        <v>0.23183947754074841</v>
      </c>
      <c r="L115" s="106">
        <f t="shared" si="199"/>
        <v>0.17836469418992043</v>
      </c>
      <c r="M115" s="106">
        <f t="shared" si="200"/>
        <v>0.23604589330273318</v>
      </c>
      <c r="N115" s="106">
        <f t="shared" si="201"/>
        <v>0.23673102427589293</v>
      </c>
      <c r="O115" s="106">
        <f t="shared" si="202"/>
        <v>0.23834490218772275</v>
      </c>
      <c r="P115" s="106">
        <f t="shared" si="203"/>
        <v>0.24094730656668825</v>
      </c>
      <c r="Q115" s="106">
        <f t="shared" si="204"/>
        <v>0.24091401225160694</v>
      </c>
      <c r="R115" s="106">
        <f t="shared" si="205"/>
        <v>0.23970694862540612</v>
      </c>
      <c r="AL115" s="93">
        <f t="shared" si="188"/>
        <v>1.5113186695718281</v>
      </c>
      <c r="AM115" s="93">
        <f t="shared" si="206"/>
        <v>0.95579063354609184</v>
      </c>
      <c r="AN115" s="93">
        <f t="shared" si="207"/>
        <v>0.95578125090095445</v>
      </c>
      <c r="AO115" s="93">
        <f t="shared" si="208"/>
        <v>0.92948379793846847</v>
      </c>
      <c r="AP115" s="3"/>
      <c r="AQ115" s="3"/>
      <c r="AR115" s="3"/>
      <c r="AS115" s="3"/>
      <c r="AT115" s="3"/>
      <c r="AU115" s="93">
        <f t="shared" si="189"/>
        <v>1.5113186695718281</v>
      </c>
      <c r="AV115" s="93">
        <f t="shared" si="209"/>
        <v>0.95572790109237327</v>
      </c>
      <c r="AW115" s="93">
        <f t="shared" si="210"/>
        <v>0.95584008553765776</v>
      </c>
      <c r="AX115" s="93">
        <f t="shared" si="211"/>
        <v>0.95980953458808438</v>
      </c>
    </row>
    <row r="116" spans="1:50" ht="13.5" customHeight="1" x14ac:dyDescent="0.25">
      <c r="A116" s="75" t="str">
        <f>'Sample Data Formatted'!A37</f>
        <v>Test 34</v>
      </c>
      <c r="B116" s="71" t="str">
        <f>'Sample Data Formatted'!B37</f>
        <v>Test compound</v>
      </c>
      <c r="C116" s="72">
        <f>INDEX('Sample Data Formatted'!D37:GW37, MATCH('ISTD Template'!$B$7,'Sample Data Formatted'!$D$3:$GW$3, 0))</f>
        <v>2784</v>
      </c>
      <c r="D116" s="73">
        <f>INDEX('Sample Data Formatted'!D37:GW37, MATCH('ISTD Template'!$B$8,'Sample Data Formatted'!$D$3:$GW$3, 0))</f>
        <v>2324682</v>
      </c>
      <c r="E116" s="71">
        <f>INDEX('Cal Data Formatted'!$B$52:$GW$52, MATCH('ISTD Template'!$B$8,'Cal Data Formatted'!$B$3:$GW$3, 0))</f>
        <v>40</v>
      </c>
      <c r="F116" s="7">
        <f t="shared" si="212"/>
        <v>7.5163022838664773E-2</v>
      </c>
      <c r="G116" s="7">
        <f t="shared" si="194"/>
        <v>0.91465789797327668</v>
      </c>
      <c r="H116" s="7">
        <f t="shared" si="195"/>
        <v>9.634480300688758E-2</v>
      </c>
      <c r="I116" s="7">
        <f t="shared" si="196"/>
        <v>2.5817920422782907E-2</v>
      </c>
      <c r="J116" s="6">
        <f t="shared" si="197"/>
        <v>6.8312635119919377E-2</v>
      </c>
      <c r="K116" s="106">
        <f t="shared" si="198"/>
        <v>6.6858699514328407E-2</v>
      </c>
      <c r="L116" s="106">
        <f t="shared" si="199"/>
        <v>7.4897667976708427E-3</v>
      </c>
      <c r="M116" s="106">
        <f t="shared" si="200"/>
        <v>7.4438021146819633E-2</v>
      </c>
      <c r="N116" s="106">
        <f t="shared" si="201"/>
        <v>7.4654079952820543E-2</v>
      </c>
      <c r="O116" s="106">
        <f t="shared" si="202"/>
        <v>7.5163022838664773E-2</v>
      </c>
      <c r="P116" s="106">
        <f t="shared" si="203"/>
        <v>7.5984341460102175E-2</v>
      </c>
      <c r="Q116" s="106">
        <f t="shared" si="204"/>
        <v>7.5973837441101574E-2</v>
      </c>
      <c r="R116" s="106">
        <f t="shared" si="205"/>
        <v>7.5592997194389749E-2</v>
      </c>
      <c r="AL116" s="93">
        <f t="shared" si="188"/>
        <v>1.7780219642021509</v>
      </c>
      <c r="AM116" s="93">
        <f t="shared" si="206"/>
        <v>1.125050088405092</v>
      </c>
      <c r="AN116" s="93">
        <f t="shared" si="207"/>
        <v>1.1250360262494565</v>
      </c>
      <c r="AO116" s="93">
        <f t="shared" si="208"/>
        <v>1.0951023426414501</v>
      </c>
      <c r="AP116" s="3"/>
      <c r="AQ116" s="3"/>
      <c r="AR116" s="3"/>
      <c r="AS116" s="3"/>
      <c r="AT116" s="3"/>
      <c r="AU116" s="93">
        <f t="shared" si="189"/>
        <v>1.7780219642021509</v>
      </c>
      <c r="AV116" s="93">
        <f t="shared" si="209"/>
        <v>1.1249962858231304</v>
      </c>
      <c r="AW116" s="93">
        <f t="shared" si="210"/>
        <v>1.1251242041359664</v>
      </c>
      <c r="AX116" s="93">
        <f t="shared" si="211"/>
        <v>1.1296213132559909</v>
      </c>
    </row>
    <row r="117" spans="1:50" ht="13.5" customHeight="1" x14ac:dyDescent="0.25">
      <c r="A117" s="75" t="str">
        <f>'Sample Data Formatted'!A38</f>
        <v>Test 35</v>
      </c>
      <c r="B117" s="71" t="str">
        <f>'Sample Data Formatted'!B38</f>
        <v>Test compound</v>
      </c>
      <c r="C117" s="72">
        <f>INDEX('Sample Data Formatted'!D38:GW38, MATCH('ISTD Template'!$B$7,'Sample Data Formatted'!$D$3:$GW$3, 0))</f>
        <v>21487</v>
      </c>
      <c r="D117" s="73">
        <f>INDEX('Sample Data Formatted'!D38:GW38, MATCH('ISTD Template'!$B$8,'Sample Data Formatted'!$D$3:$GW$3, 0))</f>
        <v>3873673</v>
      </c>
      <c r="E117" s="71">
        <f>INDEX('Cal Data Formatted'!$B$52:$GW$52, MATCH('ISTD Template'!$B$8,'Cal Data Formatted'!$B$3:$GW$3, 0))</f>
        <v>40</v>
      </c>
      <c r="F117" s="7">
        <f t="shared" si="212"/>
        <v>0.34813796558016957</v>
      </c>
      <c r="G117" s="7">
        <f t="shared" si="194"/>
        <v>1.1843482671826155</v>
      </c>
      <c r="H117" s="7">
        <f t="shared" si="195"/>
        <v>0.36743429531552246</v>
      </c>
      <c r="I117" s="7">
        <f t="shared" si="196"/>
        <v>0.30318521092595535</v>
      </c>
      <c r="J117" s="6">
        <f t="shared" si="197"/>
        <v>0.34428442098131329</v>
      </c>
      <c r="K117" s="106">
        <f t="shared" si="198"/>
        <v>0.34284131704315046</v>
      </c>
      <c r="L117" s="106">
        <f t="shared" si="199"/>
        <v>0.29332876694680632</v>
      </c>
      <c r="M117" s="106">
        <f t="shared" si="200"/>
        <v>0.34477992322757661</v>
      </c>
      <c r="N117" s="106">
        <f t="shared" si="201"/>
        <v>0.34578065830083582</v>
      </c>
      <c r="O117" s="106">
        <f t="shared" si="202"/>
        <v>0.34813796558016952</v>
      </c>
      <c r="P117" s="106">
        <f t="shared" si="203"/>
        <v>0.35193716766348948</v>
      </c>
      <c r="Q117" s="106">
        <f t="shared" si="204"/>
        <v>0.35188855048763779</v>
      </c>
      <c r="R117" s="106">
        <f t="shared" si="205"/>
        <v>0.35012604109200257</v>
      </c>
      <c r="AL117" s="93">
        <f t="shared" si="188"/>
        <v>2.0917905461201776</v>
      </c>
      <c r="AM117" s="93">
        <f t="shared" si="206"/>
        <v>1.3244138677697985</v>
      </c>
      <c r="AN117" s="93">
        <f t="shared" si="207"/>
        <v>1.3243946948191236</v>
      </c>
      <c r="AO117" s="93">
        <f t="shared" si="208"/>
        <v>1.2906325938380485</v>
      </c>
      <c r="AP117" s="3"/>
      <c r="AQ117" s="3"/>
      <c r="AR117" s="3"/>
      <c r="AS117" s="3"/>
      <c r="AT117" s="3"/>
      <c r="AU117" s="93">
        <f t="shared" si="189"/>
        <v>2.0917905461201776</v>
      </c>
      <c r="AV117" s="93">
        <f t="shared" si="209"/>
        <v>1.3243700522930983</v>
      </c>
      <c r="AW117" s="93">
        <f t="shared" si="210"/>
        <v>1.324514920360105</v>
      </c>
      <c r="AX117" s="93">
        <f t="shared" si="211"/>
        <v>1.3295664245991639</v>
      </c>
    </row>
    <row r="118" spans="1:50" ht="13.5" customHeight="1" x14ac:dyDescent="0.25">
      <c r="A118" s="75" t="str">
        <f>'Sample Data Formatted'!A39</f>
        <v>Test 36</v>
      </c>
      <c r="B118" s="71" t="str">
        <f>'Sample Data Formatted'!B39</f>
        <v>Test compound</v>
      </c>
      <c r="C118" s="72">
        <f>INDEX('Sample Data Formatted'!D39:GW39, MATCH('ISTD Template'!$B$7,'Sample Data Formatted'!$D$3:$GW$3, 0))</f>
        <v>13604</v>
      </c>
      <c r="D118" s="73">
        <f>INDEX('Sample Data Formatted'!D39:GW39, MATCH('ISTD Template'!$B$8,'Sample Data Formatted'!$D$3:$GW$3, 0))</f>
        <v>1302231</v>
      </c>
      <c r="E118" s="71">
        <f>INDEX('Cal Data Formatted'!$B$52:$GW$52, MATCH('ISTD Template'!$B$8,'Cal Data Formatted'!$B$3:$GW$3, 0))</f>
        <v>40</v>
      </c>
      <c r="F118" s="7">
        <f t="shared" si="212"/>
        <v>0.65565768113850897</v>
      </c>
      <c r="G118" s="7">
        <f t="shared" si="194"/>
        <v>1.4881677489092415</v>
      </c>
      <c r="H118" s="7">
        <f t="shared" si="195"/>
        <v>0.67282995811285617</v>
      </c>
      <c r="I118" s="7">
        <f t="shared" si="196"/>
        <v>0.61565312253751425</v>
      </c>
      <c r="J118" s="6">
        <f t="shared" si="197"/>
        <v>0.65517089214260826</v>
      </c>
      <c r="K118" s="106">
        <f t="shared" si="198"/>
        <v>0.65373997383848703</v>
      </c>
      <c r="L118" s="106">
        <f t="shared" si="199"/>
        <v>0.61531024772424647</v>
      </c>
      <c r="M118" s="106">
        <f t="shared" si="200"/>
        <v>0.6493333888183741</v>
      </c>
      <c r="N118" s="106">
        <f t="shared" si="201"/>
        <v>0.65121810034782113</v>
      </c>
      <c r="O118" s="106">
        <f t="shared" si="202"/>
        <v>0.65565768113850897</v>
      </c>
      <c r="P118" s="106">
        <f t="shared" si="203"/>
        <v>0.66280230235982107</v>
      </c>
      <c r="Q118" s="106">
        <f t="shared" si="204"/>
        <v>0.6627108146491012</v>
      </c>
      <c r="R118" s="106">
        <f t="shared" si="205"/>
        <v>0.65939452103800356</v>
      </c>
      <c r="AL118" s="93">
        <f t="shared" si="188"/>
        <v>2.4609300542590327</v>
      </c>
      <c r="AM118" s="93">
        <f t="shared" si="206"/>
        <v>1.559284762444336</v>
      </c>
      <c r="AN118" s="93">
        <f t="shared" si="207"/>
        <v>1.5592601228301954</v>
      </c>
      <c r="AO118" s="93">
        <f t="shared" si="208"/>
        <v>1.5216161481692834</v>
      </c>
      <c r="AP118" s="3"/>
      <c r="AQ118" s="3"/>
      <c r="AR118" s="3"/>
      <c r="AS118" s="3"/>
      <c r="AT118" s="3"/>
      <c r="AU118" s="93">
        <f t="shared" si="189"/>
        <v>2.4609300542590327</v>
      </c>
      <c r="AV118" s="93">
        <f t="shared" si="209"/>
        <v>1.5592519786814847</v>
      </c>
      <c r="AW118" s="93">
        <f t="shared" si="210"/>
        <v>1.5594146275274556</v>
      </c>
      <c r="AX118" s="93">
        <f t="shared" si="211"/>
        <v>1.565026483901802</v>
      </c>
    </row>
    <row r="119" spans="1:50" ht="13.5" customHeight="1" x14ac:dyDescent="0.25">
      <c r="A119" s="75" t="str">
        <f>'Sample Data Formatted'!A40</f>
        <v>Test 37</v>
      </c>
      <c r="B119" s="71" t="str">
        <f>'Sample Data Formatted'!B40</f>
        <v>Test compound</v>
      </c>
      <c r="C119" s="72">
        <f>INDEX('Sample Data Formatted'!D40:GW40, MATCH('ISTD Template'!$B$7,'Sample Data Formatted'!$D$3:$GW$3, 0))</f>
        <v>24307</v>
      </c>
      <c r="D119" s="73">
        <f>INDEX('Sample Data Formatted'!D40:GW40, MATCH('ISTD Template'!$B$8,'Sample Data Formatted'!$D$3:$GW$3, 0))</f>
        <v>1110298</v>
      </c>
      <c r="E119" s="71">
        <f>INDEX('Cal Data Formatted'!$B$52:$GW$52, MATCH('ISTD Template'!$B$8,'Cal Data Formatted'!$B$3:$GW$3, 0))</f>
        <v>40</v>
      </c>
      <c r="F119" s="7">
        <f t="shared" si="212"/>
        <v>1.3740114861859538</v>
      </c>
      <c r="G119" s="7">
        <f t="shared" si="194"/>
        <v>2.1978779551300209</v>
      </c>
      <c r="H119" s="7">
        <f t="shared" si="195"/>
        <v>1.3862220605253341</v>
      </c>
      <c r="I119" s="7">
        <f t="shared" si="196"/>
        <v>1.3455657164466661</v>
      </c>
      <c r="J119" s="6">
        <f t="shared" si="197"/>
        <v>1.3813507694594294</v>
      </c>
      <c r="K119" s="106">
        <f t="shared" si="198"/>
        <v>1.3799482470903892</v>
      </c>
      <c r="L119" s="106">
        <f t="shared" si="199"/>
        <v>1.3673214214395766</v>
      </c>
      <c r="M119" s="106">
        <f t="shared" si="200"/>
        <v>1.3607581521065395</v>
      </c>
      <c r="N119" s="106">
        <f t="shared" si="201"/>
        <v>1.3647077974231481</v>
      </c>
      <c r="O119" s="106">
        <f t="shared" si="202"/>
        <v>1.3740114861859536</v>
      </c>
      <c r="P119" s="106">
        <f t="shared" si="203"/>
        <v>1.3889324314912308</v>
      </c>
      <c r="Q119" s="106">
        <f t="shared" si="204"/>
        <v>1.3887410715480639</v>
      </c>
      <c r="R119" s="106">
        <f t="shared" si="205"/>
        <v>1.3818064843705844</v>
      </c>
      <c r="AL119" s="93">
        <f t="shared" si="188"/>
        <v>2.8952118285400386</v>
      </c>
      <c r="AM119" s="93">
        <f t="shared" si="206"/>
        <v>1.8360536653728992</v>
      </c>
      <c r="AN119" s="93">
        <f t="shared" si="207"/>
        <v>1.8360233501499486</v>
      </c>
      <c r="AO119" s="93">
        <f t="shared" si="208"/>
        <v>1.7946735680581798</v>
      </c>
      <c r="AP119" s="3"/>
      <c r="AQ119" s="3"/>
      <c r="AR119" s="3"/>
      <c r="AS119" s="3"/>
      <c r="AT119" s="3"/>
      <c r="AU119" s="93">
        <f t="shared" si="189"/>
        <v>2.8952118285400386</v>
      </c>
      <c r="AV119" s="93">
        <f t="shared" si="209"/>
        <v>1.8360328665720114</v>
      </c>
      <c r="AW119" s="93">
        <f t="shared" si="210"/>
        <v>1.8362134442122025</v>
      </c>
      <c r="AX119" s="93">
        <f t="shared" si="211"/>
        <v>1.8423573724183508</v>
      </c>
    </row>
    <row r="120" spans="1:50" ht="13.5" customHeight="1" x14ac:dyDescent="0.25">
      <c r="A120" s="75" t="str">
        <f>'Sample Data Formatted'!A41</f>
        <v>Test 38</v>
      </c>
      <c r="B120" s="71" t="str">
        <f>'Sample Data Formatted'!B41</f>
        <v>Test compound</v>
      </c>
      <c r="C120" s="72">
        <f>INDEX('Sample Data Formatted'!D41:GW41, MATCH('ISTD Template'!$B$7,'Sample Data Formatted'!$D$3:$GW$3, 0))</f>
        <v>8921</v>
      </c>
      <c r="D120" s="73">
        <f>INDEX('Sample Data Formatted'!D41:GW41, MATCH('ISTD Template'!$B$8,'Sample Data Formatted'!$D$3:$GW$3, 0))</f>
        <v>1247427</v>
      </c>
      <c r="E120" s="71">
        <f>INDEX('Cal Data Formatted'!$B$52:$GW$52, MATCH('ISTD Template'!$B$8,'Cal Data Formatted'!$B$3:$GW$3, 0))</f>
        <v>40</v>
      </c>
      <c r="F120" s="7">
        <f t="shared" si="212"/>
        <v>0.4488455866156229</v>
      </c>
      <c r="G120" s="7">
        <f t="shared" si="194"/>
        <v>1.2838441228332376</v>
      </c>
      <c r="H120" s="7">
        <f t="shared" si="195"/>
        <v>0.46744632419966842</v>
      </c>
      <c r="I120" s="7">
        <f t="shared" si="196"/>
        <v>0.40551328433478584</v>
      </c>
      <c r="J120" s="6">
        <f t="shared" si="197"/>
        <v>0.44609568797625154</v>
      </c>
      <c r="K120" s="106">
        <f t="shared" si="198"/>
        <v>0.44465657658848773</v>
      </c>
      <c r="L120" s="106">
        <f t="shared" si="199"/>
        <v>0.39877590336822732</v>
      </c>
      <c r="M120" s="106">
        <f t="shared" si="200"/>
        <v>0.44451614645497317</v>
      </c>
      <c r="N120" s="106">
        <f t="shared" si="201"/>
        <v>0.44580636919829081</v>
      </c>
      <c r="O120" s="106">
        <f t="shared" si="202"/>
        <v>0.4488455866156229</v>
      </c>
      <c r="P120" s="106">
        <f t="shared" si="203"/>
        <v>0.45374144469241839</v>
      </c>
      <c r="Q120" s="106">
        <f t="shared" si="204"/>
        <v>0.45367878044785043</v>
      </c>
      <c r="R120" s="106">
        <f t="shared" si="205"/>
        <v>0.45140711344297152</v>
      </c>
      <c r="AL120" s="93">
        <f t="shared" si="188"/>
        <v>3.4061315629882807</v>
      </c>
      <c r="AM120" s="93">
        <f t="shared" si="206"/>
        <v>2.1622872581766899</v>
      </c>
      <c r="AN120" s="93">
        <f t="shared" si="207"/>
        <v>2.162251311801469</v>
      </c>
      <c r="AO120" s="93">
        <f t="shared" si="208"/>
        <v>2.1177335940204092</v>
      </c>
      <c r="AP120" s="3"/>
      <c r="AQ120" s="3"/>
      <c r="AR120" s="3"/>
      <c r="AS120" s="3"/>
      <c r="AT120" s="3"/>
      <c r="AU120" s="93">
        <f t="shared" si="189"/>
        <v>3.4061315629882807</v>
      </c>
      <c r="AV120" s="93">
        <f t="shared" si="209"/>
        <v>2.1622791842100599</v>
      </c>
      <c r="AW120" s="93">
        <f t="shared" si="210"/>
        <v>2.1624767164603829</v>
      </c>
      <c r="AX120" s="93">
        <f t="shared" si="211"/>
        <v>2.1690706032583833</v>
      </c>
    </row>
    <row r="121" spans="1:50" ht="13.5" customHeight="1" x14ac:dyDescent="0.25">
      <c r="A121" s="75" t="str">
        <f>'Sample Data Formatted'!A42</f>
        <v>Test 39</v>
      </c>
      <c r="B121" s="71" t="str">
        <f>'Sample Data Formatted'!B42</f>
        <v>Test compound</v>
      </c>
      <c r="C121" s="72">
        <f>INDEX('Sample Data Formatted'!D42:GW42, MATCH('ISTD Template'!$B$7,'Sample Data Formatted'!$D$3:$GW$3, 0))</f>
        <v>11071</v>
      </c>
      <c r="D121" s="73">
        <f>INDEX('Sample Data Formatted'!D42:GW42, MATCH('ISTD Template'!$B$8,'Sample Data Formatted'!$D$3:$GW$3, 0))</f>
        <v>1329463</v>
      </c>
      <c r="E121" s="71">
        <f>INDEX('Cal Data Formatted'!$B$52:$GW$52, MATCH('ISTD Template'!$B$8,'Cal Data Formatted'!$B$3:$GW$3, 0))</f>
        <v>40</v>
      </c>
      <c r="F121" s="7">
        <f t="shared" si="212"/>
        <v>0.52264783470081044</v>
      </c>
      <c r="G121" s="7">
        <f t="shared" si="194"/>
        <v>1.3567583446833416</v>
      </c>
      <c r="H121" s="7">
        <f t="shared" si="195"/>
        <v>0.54073881677689073</v>
      </c>
      <c r="I121" s="7">
        <f t="shared" si="196"/>
        <v>0.48050305950919037</v>
      </c>
      <c r="J121" s="6">
        <f t="shared" si="197"/>
        <v>0.52070605487636512</v>
      </c>
      <c r="K121" s="106">
        <f t="shared" si="198"/>
        <v>0.51926986816474929</v>
      </c>
      <c r="L121" s="106">
        <f t="shared" si="199"/>
        <v>0.47604926185969598</v>
      </c>
      <c r="M121" s="106">
        <f t="shared" si="200"/>
        <v>0.51760651850453887</v>
      </c>
      <c r="N121" s="106">
        <f t="shared" si="201"/>
        <v>0.51910888845800396</v>
      </c>
      <c r="O121" s="106">
        <f t="shared" si="202"/>
        <v>0.52264783470081044</v>
      </c>
      <c r="P121" s="106">
        <f t="shared" si="203"/>
        <v>0.52834669071187312</v>
      </c>
      <c r="Q121" s="106">
        <f t="shared" si="204"/>
        <v>0.52827373700569813</v>
      </c>
      <c r="R121" s="106">
        <f t="shared" si="205"/>
        <v>0.52562913783157539</v>
      </c>
      <c r="AL121" s="93">
        <f t="shared" si="188"/>
        <v>4.0072136035156243</v>
      </c>
      <c r="AM121" s="93">
        <f t="shared" si="206"/>
        <v>2.5469539331295059</v>
      </c>
      <c r="AN121" s="93">
        <f t="shared" si="207"/>
        <v>2.5469128096679663</v>
      </c>
      <c r="AO121" s="93">
        <f t="shared" si="208"/>
        <v>2.5003177111573276</v>
      </c>
      <c r="AP121" s="3"/>
      <c r="AQ121" s="3"/>
      <c r="AR121" s="3"/>
      <c r="AS121" s="3"/>
      <c r="AT121" s="3"/>
      <c r="AU121" s="93">
        <f t="shared" si="189"/>
        <v>4.0072136035156243</v>
      </c>
      <c r="AV121" s="93">
        <f t="shared" si="209"/>
        <v>2.5469589262744683</v>
      </c>
      <c r="AW121" s="93">
        <f t="shared" si="210"/>
        <v>2.5471706776661915</v>
      </c>
      <c r="AX121" s="93">
        <f t="shared" si="211"/>
        <v>2.5540503174524027</v>
      </c>
    </row>
    <row r="122" spans="1:50" ht="13.5" customHeight="1" x14ac:dyDescent="0.25">
      <c r="A122" s="75" t="str">
        <f>'Sample Data Formatted'!A43</f>
        <v>Test 40</v>
      </c>
      <c r="B122" s="71" t="str">
        <f>'Sample Data Formatted'!B43</f>
        <v>Test compound</v>
      </c>
      <c r="C122" s="72">
        <f>INDEX('Sample Data Formatted'!D43:GW43, MATCH('ISTD Template'!$B$7,'Sample Data Formatted'!$D$3:$GW$3, 0))</f>
        <v>8660</v>
      </c>
      <c r="D122" s="73">
        <f>INDEX('Sample Data Formatted'!D43:GW43, MATCH('ISTD Template'!$B$8,'Sample Data Formatted'!$D$3:$GW$3, 0))</f>
        <v>1365985</v>
      </c>
      <c r="E122" s="71">
        <f>INDEX('Cal Data Formatted'!$B$52:$GW$52, MATCH('ISTD Template'!$B$8,'Cal Data Formatted'!$B$3:$GW$3, 0))</f>
        <v>40</v>
      </c>
      <c r="F122" s="7">
        <f t="shared" si="212"/>
        <v>0.39789686873459068</v>
      </c>
      <c r="G122" s="7">
        <f t="shared" si="194"/>
        <v>1.2335084458729917</v>
      </c>
      <c r="H122" s="7">
        <f t="shared" si="195"/>
        <v>0.41684951144669741</v>
      </c>
      <c r="I122" s="7">
        <f t="shared" si="196"/>
        <v>0.35374476781327352</v>
      </c>
      <c r="J122" s="6">
        <f t="shared" si="197"/>
        <v>0.3945887601578697</v>
      </c>
      <c r="K122" s="106">
        <f t="shared" si="198"/>
        <v>0.39314762914768486</v>
      </c>
      <c r="L122" s="106">
        <f t="shared" si="199"/>
        <v>0.3454298594640936</v>
      </c>
      <c r="M122" s="106">
        <f t="shared" si="200"/>
        <v>0.39405886578955657</v>
      </c>
      <c r="N122" s="106">
        <f t="shared" si="201"/>
        <v>0.39520263461528382</v>
      </c>
      <c r="O122" s="106">
        <f t="shared" si="202"/>
        <v>0.39789686873459068</v>
      </c>
      <c r="P122" s="106">
        <f t="shared" si="203"/>
        <v>0.40223805282915315</v>
      </c>
      <c r="Q122" s="106">
        <f t="shared" si="204"/>
        <v>0.40218249416429019</v>
      </c>
      <c r="R122" s="106">
        <f t="shared" si="205"/>
        <v>0.40016837486817886</v>
      </c>
      <c r="AL122" s="93">
        <f t="shared" si="188"/>
        <v>4.7143689453124997</v>
      </c>
      <c r="AM122" s="93">
        <f t="shared" si="206"/>
        <v>3.0006966623125093</v>
      </c>
      <c r="AN122" s="93">
        <f t="shared" si="207"/>
        <v>3.0006514520348242</v>
      </c>
      <c r="AO122" s="93">
        <f t="shared" si="208"/>
        <v>2.9538955629555361</v>
      </c>
      <c r="AP122" s="3"/>
      <c r="AQ122" s="3"/>
      <c r="AR122" s="3"/>
      <c r="AS122" s="3"/>
      <c r="AT122" s="3"/>
      <c r="AU122" s="93">
        <f t="shared" si="189"/>
        <v>4.7143689453124997</v>
      </c>
      <c r="AV122" s="93">
        <f t="shared" si="209"/>
        <v>3.0007143942300702</v>
      </c>
      <c r="AW122" s="93">
        <f t="shared" si="210"/>
        <v>3.000934946744886</v>
      </c>
      <c r="AX122" s="93">
        <f t="shared" si="211"/>
        <v>3.0078135899621743</v>
      </c>
    </row>
    <row r="123" spans="1:50" ht="13.5" customHeight="1" x14ac:dyDescent="0.25">
      <c r="A123" s="75" t="str">
        <f>'Sample Data Formatted'!A44</f>
        <v>Test 41</v>
      </c>
      <c r="B123" s="71" t="str">
        <f>'Sample Data Formatted'!B44</f>
        <v>Test compound</v>
      </c>
      <c r="C123" s="72">
        <f>INDEX('Sample Data Formatted'!D44:GW44, MATCH('ISTD Template'!$B$7,'Sample Data Formatted'!$D$3:$GW$3, 0))</f>
        <v>20362</v>
      </c>
      <c r="D123" s="73">
        <f>INDEX('Sample Data Formatted'!D44:GW44, MATCH('ISTD Template'!$B$8,'Sample Data Formatted'!$D$3:$GW$3, 0))</f>
        <v>3953119</v>
      </c>
      <c r="E123" s="71">
        <f>INDEX('Cal Data Formatted'!$B$52:$GW$52, MATCH('ISTD Template'!$B$8,'Cal Data Formatted'!$B$3:$GW$3, 0))</f>
        <v>40</v>
      </c>
      <c r="F123" s="7">
        <f t="shared" si="212"/>
        <v>0.32328019907779998</v>
      </c>
      <c r="G123" s="7">
        <f t="shared" ref="G123:G158" si="213">(((C123/D123)-$E$37)/$E$36)*E123</f>
        <v>1.1597896019864042</v>
      </c>
      <c r="H123" s="7">
        <f t="shared" ref="H123:H158" si="214">(((C123/D123)-$F$37)/$F$36)*E123</f>
        <v>0.34274822254497095</v>
      </c>
      <c r="I123" s="7">
        <f t="shared" ref="I123:I158" si="215">(((C123/D123)-$G$37)/$G$36)*E123</f>
        <v>0.27792746648436473</v>
      </c>
      <c r="J123" s="6">
        <f t="shared" ref="J123:J158" si="216">(SQRT($E$44^2-(4*$E$43*($E$45-(C123/D123))))-$E$44)/(2*$E$43)*E123</f>
        <v>0.31915407717025879</v>
      </c>
      <c r="K123" s="106">
        <f t="shared" ref="K123:K158" si="217">(SQRT($F$44^2-(4*$F$43*($F$45-(C123/D123))))-$F$44)/(2*$F$43)*E123</f>
        <v>0.3177099874525211</v>
      </c>
      <c r="L123" s="106">
        <f t="shared" ref="L123:L158" si="218">(SQRT($G$44^2-(4*$G$43*($G$45-(C123/D123))))-$G$44)/(2*$G$43)*E123</f>
        <v>0.26730061240809999</v>
      </c>
      <c r="M123" s="106">
        <f t="shared" si="200"/>
        <v>0.3201619278532043</v>
      </c>
      <c r="N123" s="106">
        <f t="shared" si="201"/>
        <v>0.32109120838475524</v>
      </c>
      <c r="O123" s="106">
        <f t="shared" si="202"/>
        <v>0.32328019907780003</v>
      </c>
      <c r="P123" s="106">
        <f t="shared" si="203"/>
        <v>0.3268085495865975</v>
      </c>
      <c r="Q123" s="106">
        <f t="shared" si="204"/>
        <v>0.32676340081441713</v>
      </c>
      <c r="R123" s="106">
        <f t="shared" si="205"/>
        <v>0.32512661512431629</v>
      </c>
      <c r="AL123" s="93">
        <f t="shared" si="188"/>
        <v>5.5463164062499999</v>
      </c>
      <c r="AM123" s="93">
        <f t="shared" si="206"/>
        <v>3.5361638175129282</v>
      </c>
      <c r="AN123" s="93">
        <f t="shared" si="207"/>
        <v>3.5361165727437784</v>
      </c>
      <c r="AO123" s="93">
        <f t="shared" si="208"/>
        <v>3.4923316383730234</v>
      </c>
      <c r="AP123" s="3"/>
      <c r="AQ123" s="3"/>
      <c r="AR123" s="3"/>
      <c r="AS123" s="3"/>
      <c r="AT123" s="3"/>
      <c r="AU123" s="93">
        <f t="shared" si="189"/>
        <v>5.5463164062499999</v>
      </c>
      <c r="AV123" s="93">
        <f t="shared" si="209"/>
        <v>3.5361928901320034</v>
      </c>
      <c r="AW123" s="93">
        <f t="shared" si="210"/>
        <v>3.5364128248974418</v>
      </c>
      <c r="AX123" s="93">
        <f t="shared" si="211"/>
        <v>3.5428236153276882</v>
      </c>
    </row>
    <row r="124" spans="1:50" ht="13.5" customHeight="1" x14ac:dyDescent="0.25">
      <c r="A124" s="75" t="str">
        <f>'Sample Data Formatted'!A45</f>
        <v>Test 42</v>
      </c>
      <c r="B124" s="71" t="str">
        <f>'Sample Data Formatted'!B45</f>
        <v>Test compound</v>
      </c>
      <c r="C124" s="72">
        <f>INDEX('Sample Data Formatted'!D45:GW45, MATCH('ISTD Template'!$B$7,'Sample Data Formatted'!$D$3:$GW$3, 0))</f>
        <v>20054</v>
      </c>
      <c r="D124" s="73">
        <f>INDEX('Sample Data Formatted'!D45:GW45, MATCH('ISTD Template'!$B$8,'Sample Data Formatted'!$D$3:$GW$3, 0))</f>
        <v>4705178</v>
      </c>
      <c r="E124" s="71">
        <f>INDEX('Cal Data Formatted'!$B$52:$GW$52, MATCH('ISTD Template'!$B$8,'Cal Data Formatted'!$B$3:$GW$3, 0))</f>
        <v>40</v>
      </c>
      <c r="F124" s="7">
        <f t="shared" si="212"/>
        <v>0.26749983142735778</v>
      </c>
      <c r="G124" s="7">
        <f t="shared" si="213"/>
        <v>1.1046804121274438</v>
      </c>
      <c r="H124" s="7">
        <f t="shared" si="214"/>
        <v>0.2873531324488563</v>
      </c>
      <c r="I124" s="7">
        <f t="shared" si="215"/>
        <v>0.22124955574614386</v>
      </c>
      <c r="J124" s="6">
        <f t="shared" si="216"/>
        <v>0.26276181584763142</v>
      </c>
      <c r="K124" s="106">
        <f t="shared" si="217"/>
        <v>0.26131551363808336</v>
      </c>
      <c r="L124" s="106">
        <f t="shared" si="218"/>
        <v>0.20889315396475897</v>
      </c>
      <c r="M124" s="106">
        <f t="shared" si="200"/>
        <v>0.26491960217328159</v>
      </c>
      <c r="N124" s="106">
        <f t="shared" si="201"/>
        <v>0.26568854003662024</v>
      </c>
      <c r="O124" s="106">
        <f t="shared" si="202"/>
        <v>0.26749983142735784</v>
      </c>
      <c r="P124" s="106">
        <f t="shared" si="203"/>
        <v>0.27042016134885</v>
      </c>
      <c r="Q124" s="106">
        <f t="shared" si="204"/>
        <v>0.27038279726756198</v>
      </c>
      <c r="R124" s="106">
        <f t="shared" si="205"/>
        <v>0.2690282021376284</v>
      </c>
      <c r="AL124" s="93">
        <f t="shared" si="188"/>
        <v>6.5250781250000003</v>
      </c>
      <c r="AM124" s="93">
        <f t="shared" si="206"/>
        <v>4.1684119304698264</v>
      </c>
      <c r="AN124" s="93">
        <f t="shared" si="207"/>
        <v>4.1683661309737365</v>
      </c>
      <c r="AO124" s="93">
        <f t="shared" si="208"/>
        <v>4.1324503060641122</v>
      </c>
      <c r="AP124" s="3"/>
      <c r="AQ124" s="3"/>
      <c r="AR124" s="3"/>
      <c r="AS124" s="3"/>
      <c r="AT124" s="3"/>
      <c r="AU124" s="93">
        <f t="shared" si="189"/>
        <v>6.5250781250000003</v>
      </c>
      <c r="AV124" s="93">
        <f t="shared" si="209"/>
        <v>4.1684492985996426</v>
      </c>
      <c r="AW124" s="93">
        <f t="shared" si="210"/>
        <v>4.1686533204255518</v>
      </c>
      <c r="AX124" s="93">
        <f t="shared" si="211"/>
        <v>4.1738677714481822</v>
      </c>
    </row>
    <row r="125" spans="1:50" ht="13.5" customHeight="1" x14ac:dyDescent="0.25">
      <c r="A125" s="75" t="str">
        <f>'Sample Data Formatted'!A46</f>
        <v>Test 43</v>
      </c>
      <c r="B125" s="71" t="str">
        <f>'Sample Data Formatted'!B46</f>
        <v>Test compound</v>
      </c>
      <c r="C125" s="72">
        <f>INDEX('Sample Data Formatted'!D46:GW46, MATCH('ISTD Template'!$B$7,'Sample Data Formatted'!$D$3:$GW$3, 0))</f>
        <v>4003</v>
      </c>
      <c r="D125" s="73">
        <f>INDEX('Sample Data Formatted'!D46:GW46, MATCH('ISTD Template'!$B$8,'Sample Data Formatted'!$D$3:$GW$3, 0))</f>
        <v>2145572</v>
      </c>
      <c r="E125" s="71">
        <f>INDEX('Cal Data Formatted'!$B$52:$GW$52, MATCH('ISTD Template'!$B$8,'Cal Data Formatted'!$B$3:$GW$3, 0))</f>
        <v>40</v>
      </c>
      <c r="F125" s="7">
        <f t="shared" si="212"/>
        <v>0.11709572960253954</v>
      </c>
      <c r="G125" s="7">
        <f t="shared" si="213"/>
        <v>0.956086049053815</v>
      </c>
      <c r="H125" s="7">
        <f t="shared" si="214"/>
        <v>0.13798787864445702</v>
      </c>
      <c r="I125" s="7">
        <f t="shared" si="215"/>
        <v>6.8425352232279857E-2</v>
      </c>
      <c r="J125" s="6">
        <f t="shared" si="216"/>
        <v>0.11070620491166214</v>
      </c>
      <c r="K125" s="106">
        <f t="shared" si="217"/>
        <v>0.1092539341098165</v>
      </c>
      <c r="L125" s="106">
        <f t="shared" si="218"/>
        <v>5.1400210621717624E-2</v>
      </c>
      <c r="M125" s="106">
        <f t="shared" si="200"/>
        <v>0.11596625664012415</v>
      </c>
      <c r="N125" s="106">
        <f t="shared" si="201"/>
        <v>0.1163028525162644</v>
      </c>
      <c r="O125" s="106">
        <f t="shared" si="202"/>
        <v>0.11709572960253954</v>
      </c>
      <c r="P125" s="106">
        <f t="shared" si="203"/>
        <v>0.1183749975647389</v>
      </c>
      <c r="Q125" s="106">
        <f t="shared" si="204"/>
        <v>0.11835863526946114</v>
      </c>
      <c r="R125" s="106">
        <f t="shared" si="205"/>
        <v>0.11776540323395884</v>
      </c>
      <c r="AL125" s="93">
        <f t="shared" si="188"/>
        <v>7.6765625000000002</v>
      </c>
      <c r="AM125" s="93">
        <f t="shared" si="206"/>
        <v>4.915398297128573</v>
      </c>
      <c r="AN125" s="93">
        <f t="shared" si="207"/>
        <v>4.9153595111612471</v>
      </c>
      <c r="AO125" s="93">
        <f t="shared" si="208"/>
        <v>4.8947552594966366</v>
      </c>
      <c r="AP125" s="3"/>
      <c r="AQ125" s="3"/>
      <c r="AR125" s="3"/>
      <c r="AS125" s="3"/>
      <c r="AT125" s="3"/>
      <c r="AU125" s="93">
        <f t="shared" si="189"/>
        <v>7.6765625000000002</v>
      </c>
      <c r="AV125" s="93">
        <f t="shared" si="209"/>
        <v>4.9154384399201039</v>
      </c>
      <c r="AW125" s="93">
        <f t="shared" si="210"/>
        <v>4.9156027217125793</v>
      </c>
      <c r="AX125" s="93">
        <f t="shared" si="211"/>
        <v>4.9185157016480003</v>
      </c>
    </row>
    <row r="126" spans="1:50" ht="13.5" customHeight="1" x14ac:dyDescent="0.25">
      <c r="A126" s="75" t="str">
        <f>'Sample Data Formatted'!A47</f>
        <v>Test 44</v>
      </c>
      <c r="B126" s="71" t="str">
        <f>'Sample Data Formatted'!B47</f>
        <v>Test compound</v>
      </c>
      <c r="C126" s="72">
        <f>INDEX('Sample Data Formatted'!D47:GW47, MATCH('ISTD Template'!$B$7,'Sample Data Formatted'!$D$3:$GW$3, 0))</f>
        <v>4635</v>
      </c>
      <c r="D126" s="73">
        <f>INDEX('Sample Data Formatted'!D47:GW47, MATCH('ISTD Template'!$B$8,'Sample Data Formatted'!$D$3:$GW$3, 0))</f>
        <v>2255952</v>
      </c>
      <c r="E126" s="71">
        <f>INDEX('Cal Data Formatted'!$B$52:$GW$52, MATCH('ISTD Template'!$B$8,'Cal Data Formatted'!$B$3:$GW$3, 0))</f>
        <v>40</v>
      </c>
      <c r="F126" s="7">
        <f t="shared" si="212"/>
        <v>0.12894913801700811</v>
      </c>
      <c r="G126" s="7">
        <f t="shared" si="213"/>
        <v>0.96779683122151849</v>
      </c>
      <c r="H126" s="7">
        <f t="shared" si="214"/>
        <v>0.14975941502407292</v>
      </c>
      <c r="I126" s="7">
        <f t="shared" si="215"/>
        <v>8.0469489844800582E-2</v>
      </c>
      <c r="J126" s="6">
        <f t="shared" si="216"/>
        <v>0.1226898553235368</v>
      </c>
      <c r="K126" s="106">
        <f t="shared" si="217"/>
        <v>0.12123805506247623</v>
      </c>
      <c r="L126" s="106">
        <f t="shared" si="218"/>
        <v>6.3812571670918569E-2</v>
      </c>
      <c r="M126" s="106">
        <f t="shared" si="200"/>
        <v>0.12770533036141429</v>
      </c>
      <c r="N126" s="106">
        <f t="shared" si="201"/>
        <v>0.12807599928534255</v>
      </c>
      <c r="O126" s="106">
        <f t="shared" si="202"/>
        <v>0.12894913801700811</v>
      </c>
      <c r="P126" s="106">
        <f t="shared" si="203"/>
        <v>0.13035782442540783</v>
      </c>
      <c r="Q126" s="106">
        <f t="shared" si="204"/>
        <v>0.13033980636369463</v>
      </c>
      <c r="R126" s="106">
        <f t="shared" si="205"/>
        <v>0.12968654583770964</v>
      </c>
      <c r="AL126" s="93">
        <f t="shared" si="188"/>
        <v>9.03125</v>
      </c>
      <c r="AM126" s="93">
        <f t="shared" si="206"/>
        <v>5.7985864894574677</v>
      </c>
      <c r="AN126" s="93">
        <f t="shared" si="207"/>
        <v>5.7985633086208868</v>
      </c>
      <c r="AO126" s="93">
        <f t="shared" si="208"/>
        <v>5.8043516308893626</v>
      </c>
      <c r="AP126" s="3"/>
      <c r="AQ126" s="3"/>
      <c r="AR126" s="3"/>
      <c r="AS126" s="3"/>
      <c r="AT126" s="3"/>
      <c r="AU126" s="93">
        <f t="shared" si="189"/>
        <v>9.03125</v>
      </c>
      <c r="AV126" s="93">
        <f t="shared" si="209"/>
        <v>5.79862022906529</v>
      </c>
      <c r="AW126" s="93">
        <f t="shared" si="210"/>
        <v>5.7987086659352389</v>
      </c>
      <c r="AX126" s="93">
        <f t="shared" si="211"/>
        <v>5.7976766446461196</v>
      </c>
    </row>
    <row r="127" spans="1:50" ht="13.5" customHeight="1" x14ac:dyDescent="0.25">
      <c r="A127" s="75" t="str">
        <f>'Sample Data Formatted'!A48</f>
        <v>Test 45</v>
      </c>
      <c r="B127" s="71" t="str">
        <f>'Sample Data Formatted'!B48</f>
        <v>Test compound</v>
      </c>
      <c r="C127" s="72">
        <f>INDEX('Sample Data Formatted'!D48:GW48, MATCH('ISTD Template'!$B$7,'Sample Data Formatted'!$D$3:$GW$3, 0))</f>
        <v>16646</v>
      </c>
      <c r="D127" s="73">
        <f>INDEX('Sample Data Formatted'!D48:GW48, MATCH('ISTD Template'!$B$8,'Sample Data Formatted'!$D$3:$GW$3, 0))</f>
        <v>4383314</v>
      </c>
      <c r="E127" s="71">
        <f>INDEX('Cal Data Formatted'!$B$52:$GW$52, MATCH('ISTD Template'!$B$8,'Cal Data Formatted'!$B$3:$GW$3, 0))</f>
        <v>40</v>
      </c>
      <c r="F127" s="7">
        <f t="shared" si="212"/>
        <v>0.23834490218772275</v>
      </c>
      <c r="G127" s="7">
        <f t="shared" si="213"/>
        <v>1.0758762898444876</v>
      </c>
      <c r="H127" s="7">
        <f t="shared" si="214"/>
        <v>0.25839957764089283</v>
      </c>
      <c r="I127" s="7">
        <f t="shared" si="215"/>
        <v>0.19162550437060433</v>
      </c>
      <c r="J127" s="6">
        <f t="shared" si="216"/>
        <v>0.23328693639379228</v>
      </c>
      <c r="K127" s="106">
        <f t="shared" si="217"/>
        <v>0.23183947754074841</v>
      </c>
      <c r="L127" s="106">
        <f t="shared" si="218"/>
        <v>0.17836469418992043</v>
      </c>
      <c r="M127" s="106">
        <f t="shared" si="200"/>
        <v>0.23604589330273318</v>
      </c>
      <c r="N127" s="106">
        <f t="shared" si="201"/>
        <v>0.23673102427589293</v>
      </c>
      <c r="O127" s="106">
        <f t="shared" si="202"/>
        <v>0.23834490218772275</v>
      </c>
      <c r="P127" s="106">
        <f t="shared" si="203"/>
        <v>0.24094730656668825</v>
      </c>
      <c r="Q127" s="106">
        <f t="shared" si="204"/>
        <v>0.24091401225160694</v>
      </c>
      <c r="R127" s="106">
        <f t="shared" si="205"/>
        <v>0.23970694862540612</v>
      </c>
      <c r="AL127" s="93">
        <f t="shared" si="188"/>
        <v>10.625</v>
      </c>
      <c r="AM127" s="93">
        <f t="shared" si="206"/>
        <v>6.8436946771691538</v>
      </c>
      <c r="AN127" s="93">
        <f t="shared" si="207"/>
        <v>6.8437000337465124</v>
      </c>
      <c r="AO127" s="93">
        <f t="shared" si="208"/>
        <v>6.8921356171829284</v>
      </c>
      <c r="AP127" s="3"/>
      <c r="AQ127" s="3"/>
      <c r="AR127" s="3"/>
      <c r="AS127" s="3"/>
      <c r="AT127" s="3"/>
      <c r="AU127" s="93">
        <f t="shared" si="189"/>
        <v>10.625</v>
      </c>
      <c r="AV127" s="93">
        <f t="shared" si="209"/>
        <v>6.8437075030084502</v>
      </c>
      <c r="AW127" s="93">
        <f t="shared" si="210"/>
        <v>6.843666444894092</v>
      </c>
      <c r="AX127" s="93">
        <f t="shared" si="211"/>
        <v>6.8362805976926895</v>
      </c>
    </row>
    <row r="128" spans="1:50" ht="13.5" customHeight="1" x14ac:dyDescent="0.25">
      <c r="A128" s="75" t="str">
        <f>'Sample Data Formatted'!A49</f>
        <v>Test 46</v>
      </c>
      <c r="B128" s="71" t="str">
        <f>'Sample Data Formatted'!B49</f>
        <v>Test compound</v>
      </c>
      <c r="C128" s="72">
        <f>INDEX('Sample Data Formatted'!D49:GW49, MATCH('ISTD Template'!$B$7,'Sample Data Formatted'!$D$3:$GW$3, 0))</f>
        <v>2784</v>
      </c>
      <c r="D128" s="73">
        <f>INDEX('Sample Data Formatted'!D49:GW49, MATCH('ISTD Template'!$B$8,'Sample Data Formatted'!$D$3:$GW$3, 0))</f>
        <v>2324682</v>
      </c>
      <c r="E128" s="71">
        <f>INDEX('Cal Data Formatted'!$B$52:$GW$52, MATCH('ISTD Template'!$B$8,'Cal Data Formatted'!$B$3:$GW$3, 0))</f>
        <v>40</v>
      </c>
      <c r="F128" s="7">
        <f t="shared" si="212"/>
        <v>7.5163022838664773E-2</v>
      </c>
      <c r="G128" s="7">
        <f t="shared" si="213"/>
        <v>0.91465789797327668</v>
      </c>
      <c r="H128" s="7">
        <f t="shared" si="214"/>
        <v>9.634480300688758E-2</v>
      </c>
      <c r="I128" s="7">
        <f t="shared" si="215"/>
        <v>2.5817920422782907E-2</v>
      </c>
      <c r="J128" s="6">
        <f t="shared" si="216"/>
        <v>6.8312635119919377E-2</v>
      </c>
      <c r="K128" s="106">
        <f t="shared" si="217"/>
        <v>6.6858699514328407E-2</v>
      </c>
      <c r="L128" s="106">
        <f t="shared" si="218"/>
        <v>7.4897667976708427E-3</v>
      </c>
      <c r="M128" s="106">
        <f t="shared" si="200"/>
        <v>7.4438021146819633E-2</v>
      </c>
      <c r="N128" s="106">
        <f t="shared" si="201"/>
        <v>7.4654079952820543E-2</v>
      </c>
      <c r="O128" s="106">
        <f t="shared" si="202"/>
        <v>7.5163022838664773E-2</v>
      </c>
      <c r="P128" s="106">
        <f t="shared" si="203"/>
        <v>7.5984341460102175E-2</v>
      </c>
      <c r="Q128" s="106">
        <f t="shared" si="204"/>
        <v>7.5973837441101574E-2</v>
      </c>
      <c r="R128" s="106">
        <f t="shared" si="205"/>
        <v>7.5592997194389749E-2</v>
      </c>
      <c r="AL128" s="93">
        <f>MAX(F19:F28)</f>
        <v>12.5</v>
      </c>
      <c r="AM128" s="93">
        <f t="shared" si="206"/>
        <v>8.0816257707538988</v>
      </c>
      <c r="AN128" s="93">
        <f t="shared" si="207"/>
        <v>8.0816787885609322</v>
      </c>
      <c r="AO128" s="93">
        <f t="shared" si="208"/>
        <v>8.1963390725933198</v>
      </c>
      <c r="AU128" s="93">
        <f>MAX(F19:F28)</f>
        <v>12.5</v>
      </c>
      <c r="AV128" s="93">
        <f t="shared" si="209"/>
        <v>8.0815954722825136</v>
      </c>
      <c r="AW128" s="93">
        <f t="shared" si="210"/>
        <v>8.081346336105387</v>
      </c>
      <c r="AX128" s="93">
        <f t="shared" si="211"/>
        <v>8.0641149525351263</v>
      </c>
    </row>
    <row r="129" spans="1:18" ht="13.5" customHeight="1" x14ac:dyDescent="0.25">
      <c r="A129" s="75" t="str">
        <f>'Sample Data Formatted'!A50</f>
        <v>Test 47</v>
      </c>
      <c r="B129" s="71" t="str">
        <f>'Sample Data Formatted'!B50</f>
        <v>Test compound</v>
      </c>
      <c r="C129" s="72">
        <f>INDEX('Sample Data Formatted'!D50:GW50, MATCH('ISTD Template'!$B$7,'Sample Data Formatted'!$D$3:$GW$3, 0))</f>
        <v>21487</v>
      </c>
      <c r="D129" s="73">
        <f>INDEX('Sample Data Formatted'!D50:GW50, MATCH('ISTD Template'!$B$8,'Sample Data Formatted'!$D$3:$GW$3, 0))</f>
        <v>3873673</v>
      </c>
      <c r="E129" s="71">
        <f>INDEX('Cal Data Formatted'!$B$52:$GW$52, MATCH('ISTD Template'!$B$8,'Cal Data Formatted'!$B$3:$GW$3, 0))</f>
        <v>40</v>
      </c>
      <c r="F129" s="7">
        <f t="shared" si="212"/>
        <v>0.34813796558016957</v>
      </c>
      <c r="G129" s="7">
        <f t="shared" si="213"/>
        <v>1.1843482671826155</v>
      </c>
      <c r="H129" s="7">
        <f t="shared" si="214"/>
        <v>0.36743429531552246</v>
      </c>
      <c r="I129" s="7">
        <f t="shared" si="215"/>
        <v>0.30318521092595535</v>
      </c>
      <c r="J129" s="6">
        <f t="shared" si="216"/>
        <v>0.34428442098131329</v>
      </c>
      <c r="K129" s="106">
        <f t="shared" si="217"/>
        <v>0.34284131704315046</v>
      </c>
      <c r="L129" s="106">
        <f t="shared" si="218"/>
        <v>0.29332876694680632</v>
      </c>
      <c r="M129" s="106">
        <f t="shared" si="200"/>
        <v>0.34477992322757661</v>
      </c>
      <c r="N129" s="106">
        <f t="shared" si="201"/>
        <v>0.34578065830083582</v>
      </c>
      <c r="O129" s="106">
        <f t="shared" si="202"/>
        <v>0.34813796558016952</v>
      </c>
      <c r="P129" s="106">
        <f t="shared" si="203"/>
        <v>0.35193716766348948</v>
      </c>
      <c r="Q129" s="106">
        <f t="shared" si="204"/>
        <v>0.35188855048763779</v>
      </c>
      <c r="R129" s="106">
        <f t="shared" si="205"/>
        <v>0.35012604109200257</v>
      </c>
    </row>
    <row r="130" spans="1:18" ht="13.5" customHeight="1" x14ac:dyDescent="0.25">
      <c r="A130" s="75" t="str">
        <f>'Sample Data Formatted'!A51</f>
        <v>Test 48</v>
      </c>
      <c r="B130" s="71" t="str">
        <f>'Sample Data Formatted'!B51</f>
        <v>Test compound</v>
      </c>
      <c r="C130" s="72">
        <f>INDEX('Sample Data Formatted'!D51:GW51, MATCH('ISTD Template'!$B$7,'Sample Data Formatted'!$D$3:$GW$3, 0))</f>
        <v>13604</v>
      </c>
      <c r="D130" s="73">
        <f>INDEX('Sample Data Formatted'!D51:GW51, MATCH('ISTD Template'!$B$8,'Sample Data Formatted'!$D$3:$GW$3, 0))</f>
        <v>1302231</v>
      </c>
      <c r="E130" s="71">
        <f>INDEX('Cal Data Formatted'!$B$52:$GW$52, MATCH('ISTD Template'!$B$8,'Cal Data Formatted'!$B$3:$GW$3, 0))</f>
        <v>40</v>
      </c>
      <c r="F130" s="7">
        <f t="shared" si="212"/>
        <v>0.65565768113850897</v>
      </c>
      <c r="G130" s="7">
        <f t="shared" si="213"/>
        <v>1.4881677489092415</v>
      </c>
      <c r="H130" s="7">
        <f t="shared" si="214"/>
        <v>0.67282995811285617</v>
      </c>
      <c r="I130" s="7">
        <f t="shared" si="215"/>
        <v>0.61565312253751425</v>
      </c>
      <c r="J130" s="6">
        <f t="shared" si="216"/>
        <v>0.65517089214260826</v>
      </c>
      <c r="K130" s="106">
        <f t="shared" si="217"/>
        <v>0.65373997383848703</v>
      </c>
      <c r="L130" s="106">
        <f t="shared" si="218"/>
        <v>0.61531024772424647</v>
      </c>
      <c r="M130" s="106">
        <f t="shared" si="200"/>
        <v>0.6493333888183741</v>
      </c>
      <c r="N130" s="106">
        <f t="shared" si="201"/>
        <v>0.65121810034782113</v>
      </c>
      <c r="O130" s="106">
        <f t="shared" si="202"/>
        <v>0.65565768113850897</v>
      </c>
      <c r="P130" s="106">
        <f t="shared" si="203"/>
        <v>0.66280230235982107</v>
      </c>
      <c r="Q130" s="106">
        <f t="shared" si="204"/>
        <v>0.6627108146491012</v>
      </c>
      <c r="R130" s="106">
        <f t="shared" si="205"/>
        <v>0.65939452103800356</v>
      </c>
    </row>
    <row r="131" spans="1:18" ht="13.5" customHeight="1" x14ac:dyDescent="0.25">
      <c r="A131" s="75" t="str">
        <f>'Sample Data Formatted'!A52</f>
        <v>Test 49</v>
      </c>
      <c r="B131" s="71" t="str">
        <f>'Sample Data Formatted'!B52</f>
        <v>Test compound</v>
      </c>
      <c r="C131" s="72">
        <f>INDEX('Sample Data Formatted'!D52:GW52, MATCH('ISTD Template'!$B$7,'Sample Data Formatted'!$D$3:$GW$3, 0))</f>
        <v>24307</v>
      </c>
      <c r="D131" s="73">
        <f>INDEX('Sample Data Formatted'!D52:GW52, MATCH('ISTD Template'!$B$8,'Sample Data Formatted'!$D$3:$GW$3, 0))</f>
        <v>1110298</v>
      </c>
      <c r="E131" s="71">
        <f>INDEX('Cal Data Formatted'!$B$52:$GW$52, MATCH('ISTD Template'!$B$8,'Cal Data Formatted'!$B$3:$GW$3, 0))</f>
        <v>40</v>
      </c>
      <c r="F131" s="7">
        <f t="shared" si="212"/>
        <v>1.3740114861859538</v>
      </c>
      <c r="G131" s="7">
        <f t="shared" si="213"/>
        <v>2.1978779551300209</v>
      </c>
      <c r="H131" s="7">
        <f t="shared" si="214"/>
        <v>1.3862220605253341</v>
      </c>
      <c r="I131" s="7">
        <f t="shared" si="215"/>
        <v>1.3455657164466661</v>
      </c>
      <c r="J131" s="6">
        <f t="shared" si="216"/>
        <v>1.3813507694594294</v>
      </c>
      <c r="K131" s="106">
        <f t="shared" si="217"/>
        <v>1.3799482470903892</v>
      </c>
      <c r="L131" s="106">
        <f t="shared" si="218"/>
        <v>1.3673214214395766</v>
      </c>
      <c r="M131" s="106">
        <f t="shared" si="200"/>
        <v>1.3607581521065395</v>
      </c>
      <c r="N131" s="106">
        <f t="shared" si="201"/>
        <v>1.3647077974231481</v>
      </c>
      <c r="O131" s="106">
        <f t="shared" si="202"/>
        <v>1.3740114861859536</v>
      </c>
      <c r="P131" s="106">
        <f t="shared" si="203"/>
        <v>1.3889324314912308</v>
      </c>
      <c r="Q131" s="106">
        <f t="shared" si="204"/>
        <v>1.3887410715480639</v>
      </c>
      <c r="R131" s="106">
        <f t="shared" si="205"/>
        <v>1.3818064843705844</v>
      </c>
    </row>
    <row r="132" spans="1:18" ht="13.5" customHeight="1" x14ac:dyDescent="0.25">
      <c r="A132" s="75" t="str">
        <f>'Sample Data Formatted'!A53</f>
        <v>Test 50</v>
      </c>
      <c r="B132" s="71" t="str">
        <f>'Sample Data Formatted'!B53</f>
        <v>Test compound</v>
      </c>
      <c r="C132" s="72">
        <f>INDEX('Sample Data Formatted'!D53:GW53, MATCH('ISTD Template'!$B$7,'Sample Data Formatted'!$D$3:$GW$3, 0))</f>
        <v>8921</v>
      </c>
      <c r="D132" s="73">
        <f>INDEX('Sample Data Formatted'!D53:GW53, MATCH('ISTD Template'!$B$8,'Sample Data Formatted'!$D$3:$GW$3, 0))</f>
        <v>1247427</v>
      </c>
      <c r="E132" s="71">
        <f>INDEX('Cal Data Formatted'!$B$52:$GW$52, MATCH('ISTD Template'!$B$8,'Cal Data Formatted'!$B$3:$GW$3, 0))</f>
        <v>40</v>
      </c>
      <c r="F132" s="7">
        <f t="shared" si="212"/>
        <v>0.4488455866156229</v>
      </c>
      <c r="G132" s="7">
        <f t="shared" si="213"/>
        <v>1.2838441228332376</v>
      </c>
      <c r="H132" s="7">
        <f t="shared" si="214"/>
        <v>0.46744632419966842</v>
      </c>
      <c r="I132" s="7">
        <f t="shared" si="215"/>
        <v>0.40551328433478584</v>
      </c>
      <c r="J132" s="6">
        <f t="shared" si="216"/>
        <v>0.44609568797625154</v>
      </c>
      <c r="K132" s="106">
        <f t="shared" si="217"/>
        <v>0.44465657658848773</v>
      </c>
      <c r="L132" s="106">
        <f t="shared" si="218"/>
        <v>0.39877590336822732</v>
      </c>
      <c r="M132" s="106">
        <f t="shared" si="200"/>
        <v>0.44451614645497317</v>
      </c>
      <c r="N132" s="106">
        <f t="shared" si="201"/>
        <v>0.44580636919829081</v>
      </c>
      <c r="O132" s="106">
        <f t="shared" si="202"/>
        <v>0.4488455866156229</v>
      </c>
      <c r="P132" s="106">
        <f t="shared" si="203"/>
        <v>0.45374144469241839</v>
      </c>
      <c r="Q132" s="106">
        <f t="shared" si="204"/>
        <v>0.45367878044785043</v>
      </c>
      <c r="R132" s="106">
        <f t="shared" si="205"/>
        <v>0.45140711344297152</v>
      </c>
    </row>
    <row r="133" spans="1:18" ht="13.5" customHeight="1" x14ac:dyDescent="0.25">
      <c r="A133" s="75" t="str">
        <f>'Sample Data Formatted'!A54</f>
        <v>Test 51</v>
      </c>
      <c r="B133" s="71" t="str">
        <f>'Sample Data Formatted'!B54</f>
        <v>Test compound</v>
      </c>
      <c r="C133" s="72">
        <f>INDEX('Sample Data Formatted'!D54:GW54, MATCH('ISTD Template'!$B$7,'Sample Data Formatted'!$D$3:$GW$3, 0))</f>
        <v>11071</v>
      </c>
      <c r="D133" s="73">
        <f>INDEX('Sample Data Formatted'!D54:GW54, MATCH('ISTD Template'!$B$8,'Sample Data Formatted'!$D$3:$GW$3, 0))</f>
        <v>1329463</v>
      </c>
      <c r="E133" s="71">
        <f>INDEX('Cal Data Formatted'!$B$52:$GW$52, MATCH('ISTD Template'!$B$8,'Cal Data Formatted'!$B$3:$GW$3, 0))</f>
        <v>40</v>
      </c>
      <c r="F133" s="7">
        <f t="shared" si="212"/>
        <v>0.52264783470081044</v>
      </c>
      <c r="G133" s="7">
        <f t="shared" si="213"/>
        <v>1.3567583446833416</v>
      </c>
      <c r="H133" s="7">
        <f t="shared" si="214"/>
        <v>0.54073881677689073</v>
      </c>
      <c r="I133" s="7">
        <f t="shared" si="215"/>
        <v>0.48050305950919037</v>
      </c>
      <c r="J133" s="6">
        <f t="shared" si="216"/>
        <v>0.52070605487636512</v>
      </c>
      <c r="K133" s="106">
        <f t="shared" si="217"/>
        <v>0.51926986816474929</v>
      </c>
      <c r="L133" s="106">
        <f t="shared" si="218"/>
        <v>0.47604926185969598</v>
      </c>
      <c r="M133" s="106">
        <f t="shared" si="200"/>
        <v>0.51760651850453887</v>
      </c>
      <c r="N133" s="106">
        <f t="shared" si="201"/>
        <v>0.51910888845800396</v>
      </c>
      <c r="O133" s="106">
        <f t="shared" si="202"/>
        <v>0.52264783470081044</v>
      </c>
      <c r="P133" s="106">
        <f t="shared" si="203"/>
        <v>0.52834669071187312</v>
      </c>
      <c r="Q133" s="106">
        <f t="shared" si="204"/>
        <v>0.52827373700569813</v>
      </c>
      <c r="R133" s="106">
        <f t="shared" si="205"/>
        <v>0.52562913783157539</v>
      </c>
    </row>
    <row r="134" spans="1:18" ht="13.5" customHeight="1" x14ac:dyDescent="0.25">
      <c r="A134" s="75" t="str">
        <f>'Sample Data Formatted'!A55</f>
        <v>Test 52</v>
      </c>
      <c r="B134" s="71" t="str">
        <f>'Sample Data Formatted'!B55</f>
        <v>Test compound</v>
      </c>
      <c r="C134" s="72">
        <f>INDEX('Sample Data Formatted'!D55:GW55, MATCH('ISTD Template'!$B$7,'Sample Data Formatted'!$D$3:$GW$3, 0))</f>
        <v>8660</v>
      </c>
      <c r="D134" s="73">
        <f>INDEX('Sample Data Formatted'!D55:GW55, MATCH('ISTD Template'!$B$8,'Sample Data Formatted'!$D$3:$GW$3, 0))</f>
        <v>1365985</v>
      </c>
      <c r="E134" s="71">
        <f>INDEX('Cal Data Formatted'!$B$52:$GW$52, MATCH('ISTD Template'!$B$8,'Cal Data Formatted'!$B$3:$GW$3, 0))</f>
        <v>40</v>
      </c>
      <c r="F134" s="7">
        <f t="shared" si="212"/>
        <v>0.39789686873459068</v>
      </c>
      <c r="G134" s="7">
        <f t="shared" si="213"/>
        <v>1.2335084458729917</v>
      </c>
      <c r="H134" s="7">
        <f t="shared" si="214"/>
        <v>0.41684951144669741</v>
      </c>
      <c r="I134" s="7">
        <f t="shared" si="215"/>
        <v>0.35374476781327352</v>
      </c>
      <c r="J134" s="6">
        <f t="shared" si="216"/>
        <v>0.3945887601578697</v>
      </c>
      <c r="K134" s="106">
        <f t="shared" si="217"/>
        <v>0.39314762914768486</v>
      </c>
      <c r="L134" s="106">
        <f t="shared" si="218"/>
        <v>0.3454298594640936</v>
      </c>
      <c r="M134" s="106">
        <f t="shared" si="200"/>
        <v>0.39405886578955657</v>
      </c>
      <c r="N134" s="106">
        <f t="shared" si="201"/>
        <v>0.39520263461528382</v>
      </c>
      <c r="O134" s="106">
        <f t="shared" si="202"/>
        <v>0.39789686873459068</v>
      </c>
      <c r="P134" s="106">
        <f t="shared" si="203"/>
        <v>0.40223805282915315</v>
      </c>
      <c r="Q134" s="106">
        <f t="shared" si="204"/>
        <v>0.40218249416429019</v>
      </c>
      <c r="R134" s="106">
        <f t="shared" si="205"/>
        <v>0.40016837486817886</v>
      </c>
    </row>
    <row r="135" spans="1:18" ht="13.5" customHeight="1" x14ac:dyDescent="0.25">
      <c r="A135" s="75" t="str">
        <f>'Sample Data Formatted'!A56</f>
        <v>Test 53</v>
      </c>
      <c r="B135" s="71" t="str">
        <f>'Sample Data Formatted'!B56</f>
        <v>Test compound</v>
      </c>
      <c r="C135" s="72">
        <f>INDEX('Sample Data Formatted'!D56:GW56, MATCH('ISTD Template'!$B$7,'Sample Data Formatted'!$D$3:$GW$3, 0))</f>
        <v>11406</v>
      </c>
      <c r="D135" s="73">
        <f>INDEX('Sample Data Formatted'!D56:GW56, MATCH('ISTD Template'!$B$8,'Sample Data Formatted'!$D$3:$GW$3, 0))</f>
        <v>1350444</v>
      </c>
      <c r="E135" s="71">
        <f>INDEX('Cal Data Formatted'!$B$52:$GW$52, MATCH('ISTD Template'!$B$8,'Cal Data Formatted'!$B$3:$GW$3, 0))</f>
        <v>40</v>
      </c>
      <c r="F135" s="7">
        <f t="shared" si="212"/>
        <v>0.53009700120348202</v>
      </c>
      <c r="G135" s="7">
        <f t="shared" si="213"/>
        <v>1.3641178790209298</v>
      </c>
      <c r="H135" s="7">
        <f t="shared" si="214"/>
        <v>0.54813653154532649</v>
      </c>
      <c r="I135" s="7">
        <f t="shared" si="215"/>
        <v>0.48807208803833851</v>
      </c>
      <c r="J135" s="6">
        <f t="shared" si="216"/>
        <v>0.52823675650527224</v>
      </c>
      <c r="K135" s="106">
        <f t="shared" si="217"/>
        <v>0.52680086493741096</v>
      </c>
      <c r="L135" s="106">
        <f t="shared" si="218"/>
        <v>0.48384867943119025</v>
      </c>
      <c r="M135" s="106">
        <f t="shared" si="200"/>
        <v>0.52498383241116919</v>
      </c>
      <c r="N135" s="106">
        <f t="shared" si="201"/>
        <v>0.52650761526102241</v>
      </c>
      <c r="O135" s="106">
        <f t="shared" si="202"/>
        <v>0.53009700120348202</v>
      </c>
      <c r="P135" s="106">
        <f t="shared" si="203"/>
        <v>0.53587687554667152</v>
      </c>
      <c r="Q135" s="106">
        <f t="shared" si="204"/>
        <v>0.53580288350608885</v>
      </c>
      <c r="R135" s="106">
        <f t="shared" si="205"/>
        <v>0.53312065201268954</v>
      </c>
    </row>
    <row r="136" spans="1:18" ht="13.5" customHeight="1" x14ac:dyDescent="0.25">
      <c r="A136" s="75" t="str">
        <f>'Sample Data Formatted'!A57</f>
        <v>Test 54</v>
      </c>
      <c r="B136" s="71" t="str">
        <f>'Sample Data Formatted'!B57</f>
        <v>Test compound</v>
      </c>
      <c r="C136" s="72">
        <f>INDEX('Sample Data Formatted'!D57:GW57, MATCH('ISTD Template'!$B$7,'Sample Data Formatted'!$D$3:$GW$3, 0))</f>
        <v>8294</v>
      </c>
      <c r="D136" s="73">
        <f>INDEX('Sample Data Formatted'!D57:GW57, MATCH('ISTD Template'!$B$8,'Sample Data Formatted'!$D$3:$GW$3, 0))</f>
        <v>1361010</v>
      </c>
      <c r="E136" s="71">
        <f>INDEX('Cal Data Formatted'!$B$52:$GW$52, MATCH('ISTD Template'!$B$8,'Cal Data Formatted'!$B$3:$GW$3, 0))</f>
        <v>40</v>
      </c>
      <c r="F136" s="7">
        <f t="shared" si="212"/>
        <v>0.38247343356197022</v>
      </c>
      <c r="G136" s="7">
        <f t="shared" si="213"/>
        <v>1.2182705933272393</v>
      </c>
      <c r="H136" s="7">
        <f t="shared" si="214"/>
        <v>0.40153260664726986</v>
      </c>
      <c r="I136" s="7">
        <f t="shared" si="215"/>
        <v>0.33807315934578108</v>
      </c>
      <c r="J136" s="6">
        <f t="shared" si="216"/>
        <v>0.37899628751651604</v>
      </c>
      <c r="K136" s="106">
        <f t="shared" si="217"/>
        <v>0.3775545450205261</v>
      </c>
      <c r="L136" s="106">
        <f t="shared" si="218"/>
        <v>0.32928052115808265</v>
      </c>
      <c r="M136" s="106">
        <f t="shared" si="200"/>
        <v>0.37878420079902708</v>
      </c>
      <c r="N136" s="106">
        <f t="shared" si="201"/>
        <v>0.37988363440695749</v>
      </c>
      <c r="O136" s="106">
        <f t="shared" si="202"/>
        <v>0.38247343356197028</v>
      </c>
      <c r="P136" s="106">
        <f t="shared" si="203"/>
        <v>0.38664665073823551</v>
      </c>
      <c r="Q136" s="106">
        <f t="shared" si="204"/>
        <v>0.38659324348390267</v>
      </c>
      <c r="R136" s="106">
        <f t="shared" si="205"/>
        <v>0.38465710592023461</v>
      </c>
    </row>
    <row r="137" spans="1:18" ht="13.5" customHeight="1" x14ac:dyDescent="0.25">
      <c r="A137" s="75" t="str">
        <f>'Sample Data Formatted'!A58</f>
        <v>Test 55</v>
      </c>
      <c r="B137" s="71" t="str">
        <f>'Sample Data Formatted'!B58</f>
        <v>Test compound</v>
      </c>
      <c r="C137" s="72">
        <f>INDEX('Sample Data Formatted'!D58:GW58, MATCH('ISTD Template'!$B$7,'Sample Data Formatted'!$D$3:$GW$3, 0))</f>
        <v>20362</v>
      </c>
      <c r="D137" s="73">
        <f>INDEX('Sample Data Formatted'!D58:GW58, MATCH('ISTD Template'!$B$8,'Sample Data Formatted'!$D$3:$GW$3, 0))</f>
        <v>3953119</v>
      </c>
      <c r="E137" s="71">
        <f>INDEX('Cal Data Formatted'!$B$52:$GW$52, MATCH('ISTD Template'!$B$8,'Cal Data Formatted'!$B$3:$GW$3, 0))</f>
        <v>40</v>
      </c>
      <c r="F137" s="7">
        <f t="shared" si="212"/>
        <v>0.32328019907779998</v>
      </c>
      <c r="G137" s="7">
        <f t="shared" si="213"/>
        <v>1.1597896019864042</v>
      </c>
      <c r="H137" s="7">
        <f t="shared" si="214"/>
        <v>0.34274822254497095</v>
      </c>
      <c r="I137" s="7">
        <f t="shared" si="215"/>
        <v>0.27792746648436473</v>
      </c>
      <c r="J137" s="6">
        <f t="shared" si="216"/>
        <v>0.31915407717025879</v>
      </c>
      <c r="K137" s="106">
        <f t="shared" si="217"/>
        <v>0.3177099874525211</v>
      </c>
      <c r="L137" s="106">
        <f t="shared" si="218"/>
        <v>0.26730061240809999</v>
      </c>
      <c r="M137" s="106">
        <f t="shared" si="200"/>
        <v>0.3201619278532043</v>
      </c>
      <c r="N137" s="106">
        <f t="shared" si="201"/>
        <v>0.32109120838475524</v>
      </c>
      <c r="O137" s="106">
        <f t="shared" si="202"/>
        <v>0.32328019907780003</v>
      </c>
      <c r="P137" s="106">
        <f t="shared" si="203"/>
        <v>0.3268085495865975</v>
      </c>
      <c r="Q137" s="106">
        <f t="shared" si="204"/>
        <v>0.32676340081441713</v>
      </c>
      <c r="R137" s="106">
        <f t="shared" si="205"/>
        <v>0.32512661512431629</v>
      </c>
    </row>
    <row r="138" spans="1:18" ht="13.5" customHeight="1" x14ac:dyDescent="0.25">
      <c r="A138" s="75" t="str">
        <f>'Sample Data Formatted'!A59</f>
        <v>Test 56</v>
      </c>
      <c r="B138" s="71" t="str">
        <f>'Sample Data Formatted'!B59</f>
        <v>Test compound</v>
      </c>
      <c r="C138" s="72">
        <f>INDEX('Sample Data Formatted'!D59:GW59, MATCH('ISTD Template'!$B$7,'Sample Data Formatted'!$D$3:$GW$3, 0))</f>
        <v>20054</v>
      </c>
      <c r="D138" s="73">
        <f>INDEX('Sample Data Formatted'!D59:GW59, MATCH('ISTD Template'!$B$8,'Sample Data Formatted'!$D$3:$GW$3, 0))</f>
        <v>4705178</v>
      </c>
      <c r="E138" s="71">
        <f>INDEX('Cal Data Formatted'!$B$52:$GW$52, MATCH('ISTD Template'!$B$8,'Cal Data Formatted'!$B$3:$GW$3, 0))</f>
        <v>40</v>
      </c>
      <c r="F138" s="7">
        <f t="shared" si="212"/>
        <v>0.26749983142735778</v>
      </c>
      <c r="G138" s="7">
        <f t="shared" si="213"/>
        <v>1.1046804121274438</v>
      </c>
      <c r="H138" s="7">
        <f t="shared" si="214"/>
        <v>0.2873531324488563</v>
      </c>
      <c r="I138" s="7">
        <f t="shared" si="215"/>
        <v>0.22124955574614386</v>
      </c>
      <c r="J138" s="6">
        <f t="shared" si="216"/>
        <v>0.26276181584763142</v>
      </c>
      <c r="K138" s="106">
        <f t="shared" si="217"/>
        <v>0.26131551363808336</v>
      </c>
      <c r="L138" s="106">
        <f t="shared" si="218"/>
        <v>0.20889315396475897</v>
      </c>
      <c r="M138" s="106">
        <f t="shared" si="200"/>
        <v>0.26491960217328159</v>
      </c>
      <c r="N138" s="106">
        <f t="shared" si="201"/>
        <v>0.26568854003662024</v>
      </c>
      <c r="O138" s="106">
        <f t="shared" si="202"/>
        <v>0.26749983142735784</v>
      </c>
      <c r="P138" s="106">
        <f t="shared" si="203"/>
        <v>0.27042016134885</v>
      </c>
      <c r="Q138" s="106">
        <f t="shared" si="204"/>
        <v>0.27038279726756198</v>
      </c>
      <c r="R138" s="106">
        <f t="shared" si="205"/>
        <v>0.2690282021376284</v>
      </c>
    </row>
    <row r="139" spans="1:18" ht="13.5" customHeight="1" x14ac:dyDescent="0.25">
      <c r="A139" s="75" t="str">
        <f>'Sample Data Formatted'!A60</f>
        <v>Test 57</v>
      </c>
      <c r="B139" s="71" t="str">
        <f>'Sample Data Formatted'!B60</f>
        <v>Test compound</v>
      </c>
      <c r="C139" s="72">
        <f>INDEX('Sample Data Formatted'!D60:GW60, MATCH('ISTD Template'!$B$7,'Sample Data Formatted'!$D$3:$GW$3, 0))</f>
        <v>4003</v>
      </c>
      <c r="D139" s="73">
        <f>INDEX('Sample Data Formatted'!D60:GW60, MATCH('ISTD Template'!$B$8,'Sample Data Formatted'!$D$3:$GW$3, 0))</f>
        <v>2145572</v>
      </c>
      <c r="E139" s="71">
        <f>INDEX('Cal Data Formatted'!$B$52:$GW$52, MATCH('ISTD Template'!$B$8,'Cal Data Formatted'!$B$3:$GW$3, 0))</f>
        <v>40</v>
      </c>
      <c r="F139" s="7">
        <f t="shared" si="212"/>
        <v>0.11709572960253954</v>
      </c>
      <c r="G139" s="7">
        <f t="shared" si="213"/>
        <v>0.956086049053815</v>
      </c>
      <c r="H139" s="7">
        <f t="shared" si="214"/>
        <v>0.13798787864445702</v>
      </c>
      <c r="I139" s="7">
        <f t="shared" si="215"/>
        <v>6.8425352232279857E-2</v>
      </c>
      <c r="J139" s="6">
        <f t="shared" si="216"/>
        <v>0.11070620491166214</v>
      </c>
      <c r="K139" s="106">
        <f t="shared" si="217"/>
        <v>0.1092539341098165</v>
      </c>
      <c r="L139" s="106">
        <f t="shared" si="218"/>
        <v>5.1400210621717624E-2</v>
      </c>
      <c r="M139" s="106">
        <f t="shared" si="200"/>
        <v>0.11596625664012415</v>
      </c>
      <c r="N139" s="106">
        <f t="shared" si="201"/>
        <v>0.1163028525162644</v>
      </c>
      <c r="O139" s="106">
        <f t="shared" si="202"/>
        <v>0.11709572960253954</v>
      </c>
      <c r="P139" s="106">
        <f t="shared" si="203"/>
        <v>0.1183749975647389</v>
      </c>
      <c r="Q139" s="106">
        <f t="shared" si="204"/>
        <v>0.11835863526946114</v>
      </c>
      <c r="R139" s="106">
        <f t="shared" si="205"/>
        <v>0.11776540323395884</v>
      </c>
    </row>
    <row r="140" spans="1:18" ht="13.5" customHeight="1" x14ac:dyDescent="0.25">
      <c r="A140" s="75" t="str">
        <f>'Sample Data Formatted'!A61</f>
        <v>Test 58</v>
      </c>
      <c r="B140" s="71" t="str">
        <f>'Sample Data Formatted'!B61</f>
        <v>Test compound</v>
      </c>
      <c r="C140" s="72">
        <f>INDEX('Sample Data Formatted'!D61:GW61, MATCH('ISTD Template'!$B$7,'Sample Data Formatted'!$D$3:$GW$3, 0))</f>
        <v>4635</v>
      </c>
      <c r="D140" s="73">
        <f>INDEX('Sample Data Formatted'!D61:GW61, MATCH('ISTD Template'!$B$8,'Sample Data Formatted'!$D$3:$GW$3, 0))</f>
        <v>2255952</v>
      </c>
      <c r="E140" s="71">
        <f>INDEX('Cal Data Formatted'!$B$52:$GW$52, MATCH('ISTD Template'!$B$8,'Cal Data Formatted'!$B$3:$GW$3, 0))</f>
        <v>40</v>
      </c>
      <c r="F140" s="7">
        <f t="shared" si="212"/>
        <v>0.12894913801700811</v>
      </c>
      <c r="G140" s="7">
        <f t="shared" si="213"/>
        <v>0.96779683122151849</v>
      </c>
      <c r="H140" s="7">
        <f t="shared" si="214"/>
        <v>0.14975941502407292</v>
      </c>
      <c r="I140" s="7">
        <f t="shared" si="215"/>
        <v>8.0469489844800582E-2</v>
      </c>
      <c r="J140" s="6">
        <f t="shared" si="216"/>
        <v>0.1226898553235368</v>
      </c>
      <c r="K140" s="106">
        <f t="shared" si="217"/>
        <v>0.12123805506247623</v>
      </c>
      <c r="L140" s="106">
        <f t="shared" si="218"/>
        <v>6.3812571670918569E-2</v>
      </c>
      <c r="M140" s="106">
        <f t="shared" si="200"/>
        <v>0.12770533036141429</v>
      </c>
      <c r="N140" s="106">
        <f t="shared" si="201"/>
        <v>0.12807599928534255</v>
      </c>
      <c r="O140" s="106">
        <f t="shared" si="202"/>
        <v>0.12894913801700811</v>
      </c>
      <c r="P140" s="106">
        <f t="shared" si="203"/>
        <v>0.13035782442540783</v>
      </c>
      <c r="Q140" s="106">
        <f t="shared" si="204"/>
        <v>0.13033980636369463</v>
      </c>
      <c r="R140" s="106">
        <f t="shared" si="205"/>
        <v>0.12968654583770964</v>
      </c>
    </row>
    <row r="141" spans="1:18" ht="13.5" customHeight="1" x14ac:dyDescent="0.25">
      <c r="A141" s="75" t="str">
        <f>'Sample Data Formatted'!A62</f>
        <v>Test 59</v>
      </c>
      <c r="B141" s="71" t="str">
        <f>'Sample Data Formatted'!B62</f>
        <v>Test compound</v>
      </c>
      <c r="C141" s="72">
        <f>INDEX('Sample Data Formatted'!D62:GW62, MATCH('ISTD Template'!$B$7,'Sample Data Formatted'!$D$3:$GW$3, 0))</f>
        <v>16646</v>
      </c>
      <c r="D141" s="73">
        <f>INDEX('Sample Data Formatted'!D62:GW62, MATCH('ISTD Template'!$B$8,'Sample Data Formatted'!$D$3:$GW$3, 0))</f>
        <v>4383314</v>
      </c>
      <c r="E141" s="71">
        <f>INDEX('Cal Data Formatted'!$B$52:$GW$52, MATCH('ISTD Template'!$B$8,'Cal Data Formatted'!$B$3:$GW$3, 0))</f>
        <v>40</v>
      </c>
      <c r="F141" s="7">
        <f t="shared" si="212"/>
        <v>0.23834490218772275</v>
      </c>
      <c r="G141" s="7">
        <f t="shared" si="213"/>
        <v>1.0758762898444876</v>
      </c>
      <c r="H141" s="7">
        <f t="shared" si="214"/>
        <v>0.25839957764089283</v>
      </c>
      <c r="I141" s="7">
        <f t="shared" si="215"/>
        <v>0.19162550437060433</v>
      </c>
      <c r="J141" s="6">
        <f t="shared" si="216"/>
        <v>0.23328693639379228</v>
      </c>
      <c r="K141" s="106">
        <f t="shared" si="217"/>
        <v>0.23183947754074841</v>
      </c>
      <c r="L141" s="106">
        <f t="shared" si="218"/>
        <v>0.17836469418992043</v>
      </c>
      <c r="M141" s="106">
        <f t="shared" si="200"/>
        <v>0.23604589330273318</v>
      </c>
      <c r="N141" s="106">
        <f t="shared" si="201"/>
        <v>0.23673102427589293</v>
      </c>
      <c r="O141" s="106">
        <f t="shared" si="202"/>
        <v>0.23834490218772275</v>
      </c>
      <c r="P141" s="106">
        <f t="shared" si="203"/>
        <v>0.24094730656668825</v>
      </c>
      <c r="Q141" s="106">
        <f t="shared" si="204"/>
        <v>0.24091401225160694</v>
      </c>
      <c r="R141" s="106">
        <f t="shared" si="205"/>
        <v>0.23970694862540612</v>
      </c>
    </row>
    <row r="142" spans="1:18" ht="13.5" customHeight="1" x14ac:dyDescent="0.25">
      <c r="A142" s="75" t="str">
        <f>'Sample Data Formatted'!A63</f>
        <v>Test 60</v>
      </c>
      <c r="B142" s="71" t="str">
        <f>'Sample Data Formatted'!B63</f>
        <v>Test compound</v>
      </c>
      <c r="C142" s="72">
        <f>INDEX('Sample Data Formatted'!D63:GW63, MATCH('ISTD Template'!$B$7,'Sample Data Formatted'!$D$3:$GW$3, 0))</f>
        <v>2784</v>
      </c>
      <c r="D142" s="73">
        <f>INDEX('Sample Data Formatted'!D63:GW63, MATCH('ISTD Template'!$B$8,'Sample Data Formatted'!$D$3:$GW$3, 0))</f>
        <v>2324682</v>
      </c>
      <c r="E142" s="71">
        <f>INDEX('Cal Data Formatted'!$B$52:$GW$52, MATCH('ISTD Template'!$B$8,'Cal Data Formatted'!$B$3:$GW$3, 0))</f>
        <v>40</v>
      </c>
      <c r="F142" s="7">
        <f t="shared" si="212"/>
        <v>7.5163022838664773E-2</v>
      </c>
      <c r="G142" s="7">
        <f t="shared" si="213"/>
        <v>0.91465789797327668</v>
      </c>
      <c r="H142" s="7">
        <f t="shared" si="214"/>
        <v>9.634480300688758E-2</v>
      </c>
      <c r="I142" s="7">
        <f t="shared" si="215"/>
        <v>2.5817920422782907E-2</v>
      </c>
      <c r="J142" s="6">
        <f t="shared" si="216"/>
        <v>6.8312635119919377E-2</v>
      </c>
      <c r="K142" s="106">
        <f t="shared" si="217"/>
        <v>6.6858699514328407E-2</v>
      </c>
      <c r="L142" s="106">
        <f t="shared" si="218"/>
        <v>7.4897667976708427E-3</v>
      </c>
      <c r="M142" s="106">
        <f t="shared" si="200"/>
        <v>7.4438021146819633E-2</v>
      </c>
      <c r="N142" s="106">
        <f t="shared" si="201"/>
        <v>7.4654079952820543E-2</v>
      </c>
      <c r="O142" s="106">
        <f t="shared" si="202"/>
        <v>7.5163022838664773E-2</v>
      </c>
      <c r="P142" s="106">
        <f t="shared" si="203"/>
        <v>7.5984341460102175E-2</v>
      </c>
      <c r="Q142" s="106">
        <f t="shared" si="204"/>
        <v>7.5973837441101574E-2</v>
      </c>
      <c r="R142" s="106">
        <f t="shared" si="205"/>
        <v>7.5592997194389749E-2</v>
      </c>
    </row>
    <row r="143" spans="1:18" ht="13.5" customHeight="1" x14ac:dyDescent="0.25">
      <c r="A143" s="75" t="str">
        <f>'Sample Data Formatted'!A64</f>
        <v>Test 61</v>
      </c>
      <c r="B143" s="71" t="str">
        <f>'Sample Data Formatted'!B64</f>
        <v>Test compound</v>
      </c>
      <c r="C143" s="72">
        <f>INDEX('Sample Data Formatted'!D64:GW64, MATCH('ISTD Template'!$B$7,'Sample Data Formatted'!$D$3:$GW$3, 0))</f>
        <v>21487</v>
      </c>
      <c r="D143" s="73">
        <f>INDEX('Sample Data Formatted'!D64:GW64, MATCH('ISTD Template'!$B$8,'Sample Data Formatted'!$D$3:$GW$3, 0))</f>
        <v>3873673</v>
      </c>
      <c r="E143" s="71">
        <f>INDEX('Cal Data Formatted'!$B$52:$GW$52, MATCH('ISTD Template'!$B$8,'Cal Data Formatted'!$B$3:$GW$3, 0))</f>
        <v>40</v>
      </c>
      <c r="F143" s="7">
        <f t="shared" si="212"/>
        <v>0.34813796558016957</v>
      </c>
      <c r="G143" s="7">
        <f t="shared" si="213"/>
        <v>1.1843482671826155</v>
      </c>
      <c r="H143" s="7">
        <f t="shared" si="214"/>
        <v>0.36743429531552246</v>
      </c>
      <c r="I143" s="7">
        <f t="shared" si="215"/>
        <v>0.30318521092595535</v>
      </c>
      <c r="J143" s="6">
        <f t="shared" si="216"/>
        <v>0.34428442098131329</v>
      </c>
      <c r="K143" s="106">
        <f t="shared" si="217"/>
        <v>0.34284131704315046</v>
      </c>
      <c r="L143" s="106">
        <f t="shared" si="218"/>
        <v>0.29332876694680632</v>
      </c>
      <c r="M143" s="106">
        <f t="shared" si="200"/>
        <v>0.34477992322757661</v>
      </c>
      <c r="N143" s="106">
        <f t="shared" si="201"/>
        <v>0.34578065830083582</v>
      </c>
      <c r="O143" s="106">
        <f t="shared" si="202"/>
        <v>0.34813796558016952</v>
      </c>
      <c r="P143" s="106">
        <f t="shared" si="203"/>
        <v>0.35193716766348948</v>
      </c>
      <c r="Q143" s="106">
        <f t="shared" si="204"/>
        <v>0.35188855048763779</v>
      </c>
      <c r="R143" s="106">
        <f t="shared" si="205"/>
        <v>0.35012604109200257</v>
      </c>
    </row>
    <row r="144" spans="1:18" ht="13.5" customHeight="1" x14ac:dyDescent="0.25">
      <c r="A144" s="75" t="str">
        <f>'Sample Data Formatted'!A65</f>
        <v>Test 62</v>
      </c>
      <c r="B144" s="71" t="str">
        <f>'Sample Data Formatted'!B65</f>
        <v>Test compound</v>
      </c>
      <c r="C144" s="72">
        <f>INDEX('Sample Data Formatted'!D65:GW65, MATCH('ISTD Template'!$B$7,'Sample Data Formatted'!$D$3:$GW$3, 0))</f>
        <v>13604</v>
      </c>
      <c r="D144" s="73">
        <f>INDEX('Sample Data Formatted'!D65:GW65, MATCH('ISTD Template'!$B$8,'Sample Data Formatted'!$D$3:$GW$3, 0))</f>
        <v>1302231</v>
      </c>
      <c r="E144" s="71">
        <f>INDEX('Cal Data Formatted'!$B$52:$GW$52, MATCH('ISTD Template'!$B$8,'Cal Data Formatted'!$B$3:$GW$3, 0))</f>
        <v>40</v>
      </c>
      <c r="F144" s="7">
        <f t="shared" si="212"/>
        <v>0.65565768113850897</v>
      </c>
      <c r="G144" s="7">
        <f t="shared" si="213"/>
        <v>1.4881677489092415</v>
      </c>
      <c r="H144" s="7">
        <f t="shared" si="214"/>
        <v>0.67282995811285617</v>
      </c>
      <c r="I144" s="7">
        <f t="shared" si="215"/>
        <v>0.61565312253751425</v>
      </c>
      <c r="J144" s="6">
        <f t="shared" si="216"/>
        <v>0.65517089214260826</v>
      </c>
      <c r="K144" s="106">
        <f t="shared" si="217"/>
        <v>0.65373997383848703</v>
      </c>
      <c r="L144" s="106">
        <f t="shared" si="218"/>
        <v>0.61531024772424647</v>
      </c>
      <c r="M144" s="106">
        <f t="shared" si="200"/>
        <v>0.6493333888183741</v>
      </c>
      <c r="N144" s="106">
        <f t="shared" si="201"/>
        <v>0.65121810034782113</v>
      </c>
      <c r="O144" s="106">
        <f t="shared" si="202"/>
        <v>0.65565768113850897</v>
      </c>
      <c r="P144" s="106">
        <f t="shared" si="203"/>
        <v>0.66280230235982107</v>
      </c>
      <c r="Q144" s="106">
        <f t="shared" si="204"/>
        <v>0.6627108146491012</v>
      </c>
      <c r="R144" s="106">
        <f t="shared" si="205"/>
        <v>0.65939452103800356</v>
      </c>
    </row>
    <row r="145" spans="1:18" ht="13.5" customHeight="1" x14ac:dyDescent="0.25">
      <c r="A145" s="75" t="str">
        <f>'Sample Data Formatted'!A66</f>
        <v>Test 63</v>
      </c>
      <c r="B145" s="71" t="str">
        <f>'Sample Data Formatted'!B66</f>
        <v>Test compound</v>
      </c>
      <c r="C145" s="72">
        <f>INDEX('Sample Data Formatted'!D66:GW66, MATCH('ISTD Template'!$B$7,'Sample Data Formatted'!$D$3:$GW$3, 0))</f>
        <v>24307</v>
      </c>
      <c r="D145" s="73">
        <f>INDEX('Sample Data Formatted'!D66:GW66, MATCH('ISTD Template'!$B$8,'Sample Data Formatted'!$D$3:$GW$3, 0))</f>
        <v>1110298</v>
      </c>
      <c r="E145" s="71">
        <f>INDEX('Cal Data Formatted'!$B$52:$GW$52, MATCH('ISTD Template'!$B$8,'Cal Data Formatted'!$B$3:$GW$3, 0))</f>
        <v>40</v>
      </c>
      <c r="F145" s="7">
        <f t="shared" si="212"/>
        <v>1.3740114861859538</v>
      </c>
      <c r="G145" s="7">
        <f t="shared" si="213"/>
        <v>2.1978779551300209</v>
      </c>
      <c r="H145" s="7">
        <f t="shared" si="214"/>
        <v>1.3862220605253341</v>
      </c>
      <c r="I145" s="7">
        <f t="shared" si="215"/>
        <v>1.3455657164466661</v>
      </c>
      <c r="J145" s="6">
        <f t="shared" si="216"/>
        <v>1.3813507694594294</v>
      </c>
      <c r="K145" s="106">
        <f t="shared" si="217"/>
        <v>1.3799482470903892</v>
      </c>
      <c r="L145" s="106">
        <f t="shared" si="218"/>
        <v>1.3673214214395766</v>
      </c>
      <c r="M145" s="106">
        <f t="shared" si="200"/>
        <v>1.3607581521065395</v>
      </c>
      <c r="N145" s="106">
        <f t="shared" si="201"/>
        <v>1.3647077974231481</v>
      </c>
      <c r="O145" s="106">
        <f t="shared" si="202"/>
        <v>1.3740114861859536</v>
      </c>
      <c r="P145" s="106">
        <f t="shared" si="203"/>
        <v>1.3889324314912308</v>
      </c>
      <c r="Q145" s="106">
        <f t="shared" si="204"/>
        <v>1.3887410715480639</v>
      </c>
      <c r="R145" s="106">
        <f t="shared" si="205"/>
        <v>1.3818064843705844</v>
      </c>
    </row>
    <row r="146" spans="1:18" ht="13.5" customHeight="1" x14ac:dyDescent="0.25">
      <c r="A146" s="75" t="str">
        <f>'Sample Data Formatted'!A67</f>
        <v>Test 64</v>
      </c>
      <c r="B146" s="71" t="str">
        <f>'Sample Data Formatted'!B67</f>
        <v>Test compound</v>
      </c>
      <c r="C146" s="72">
        <f>INDEX('Sample Data Formatted'!D67:GW67, MATCH('ISTD Template'!$B$7,'Sample Data Formatted'!$D$3:$GW$3, 0))</f>
        <v>8921</v>
      </c>
      <c r="D146" s="73">
        <f>INDEX('Sample Data Formatted'!D67:GW67, MATCH('ISTD Template'!$B$8,'Sample Data Formatted'!$D$3:$GW$3, 0))</f>
        <v>1247427</v>
      </c>
      <c r="E146" s="71">
        <f>INDEX('Cal Data Formatted'!$B$52:$GW$52, MATCH('ISTD Template'!$B$8,'Cal Data Formatted'!$B$3:$GW$3, 0))</f>
        <v>40</v>
      </c>
      <c r="F146" s="7">
        <f t="shared" si="212"/>
        <v>0.4488455866156229</v>
      </c>
      <c r="G146" s="7">
        <f t="shared" si="213"/>
        <v>1.2838441228332376</v>
      </c>
      <c r="H146" s="7">
        <f t="shared" si="214"/>
        <v>0.46744632419966842</v>
      </c>
      <c r="I146" s="7">
        <f t="shared" si="215"/>
        <v>0.40551328433478584</v>
      </c>
      <c r="J146" s="6">
        <f t="shared" si="216"/>
        <v>0.44609568797625154</v>
      </c>
      <c r="K146" s="106">
        <f t="shared" si="217"/>
        <v>0.44465657658848773</v>
      </c>
      <c r="L146" s="106">
        <f t="shared" si="218"/>
        <v>0.39877590336822732</v>
      </c>
      <c r="M146" s="106">
        <f t="shared" si="200"/>
        <v>0.44451614645497317</v>
      </c>
      <c r="N146" s="106">
        <f t="shared" si="201"/>
        <v>0.44580636919829081</v>
      </c>
      <c r="O146" s="106">
        <f t="shared" si="202"/>
        <v>0.4488455866156229</v>
      </c>
      <c r="P146" s="106">
        <f t="shared" si="203"/>
        <v>0.45374144469241839</v>
      </c>
      <c r="Q146" s="106">
        <f t="shared" si="204"/>
        <v>0.45367878044785043</v>
      </c>
      <c r="R146" s="106">
        <f t="shared" si="205"/>
        <v>0.45140711344297152</v>
      </c>
    </row>
    <row r="147" spans="1:18" ht="13.5" customHeight="1" x14ac:dyDescent="0.25">
      <c r="A147" s="75" t="str">
        <f>'Sample Data Formatted'!A68</f>
        <v>Test 65</v>
      </c>
      <c r="B147" s="71" t="str">
        <f>'Sample Data Formatted'!B68</f>
        <v>Test compound</v>
      </c>
      <c r="C147" s="72">
        <f>INDEX('Sample Data Formatted'!D68:GW68, MATCH('ISTD Template'!$B$7,'Sample Data Formatted'!$D$3:$GW$3, 0))</f>
        <v>11071</v>
      </c>
      <c r="D147" s="73">
        <f>INDEX('Sample Data Formatted'!D68:GW68, MATCH('ISTD Template'!$B$8,'Sample Data Formatted'!$D$3:$GW$3, 0))</f>
        <v>1329463</v>
      </c>
      <c r="E147" s="71">
        <f>INDEX('Cal Data Formatted'!$B$52:$GW$52, MATCH('ISTD Template'!$B$8,'Cal Data Formatted'!$B$3:$GW$3, 0))</f>
        <v>40</v>
      </c>
      <c r="F147" s="7">
        <f t="shared" ref="F147:F178" si="219">C147*E147/D147/$E$31</f>
        <v>0.52264783470081044</v>
      </c>
      <c r="G147" s="7">
        <f t="shared" si="213"/>
        <v>1.3567583446833416</v>
      </c>
      <c r="H147" s="7">
        <f t="shared" si="214"/>
        <v>0.54073881677689073</v>
      </c>
      <c r="I147" s="7">
        <f t="shared" si="215"/>
        <v>0.48050305950919037</v>
      </c>
      <c r="J147" s="6">
        <f t="shared" si="216"/>
        <v>0.52070605487636512</v>
      </c>
      <c r="K147" s="106">
        <f t="shared" si="217"/>
        <v>0.51926986816474929</v>
      </c>
      <c r="L147" s="106">
        <f t="shared" si="218"/>
        <v>0.47604926185969598</v>
      </c>
      <c r="M147" s="106">
        <f t="shared" si="200"/>
        <v>0.51760651850453887</v>
      </c>
      <c r="N147" s="106">
        <f t="shared" si="201"/>
        <v>0.51910888845800396</v>
      </c>
      <c r="O147" s="106">
        <f t="shared" si="202"/>
        <v>0.52264783470081044</v>
      </c>
      <c r="P147" s="106">
        <f t="shared" si="203"/>
        <v>0.52834669071187312</v>
      </c>
      <c r="Q147" s="106">
        <f t="shared" si="204"/>
        <v>0.52827373700569813</v>
      </c>
      <c r="R147" s="106">
        <f t="shared" si="205"/>
        <v>0.52562913783157539</v>
      </c>
    </row>
    <row r="148" spans="1:18" ht="13.5" customHeight="1" x14ac:dyDescent="0.25">
      <c r="A148" s="75" t="str">
        <f>'Sample Data Formatted'!A69</f>
        <v>Test 66</v>
      </c>
      <c r="B148" s="71" t="str">
        <f>'Sample Data Formatted'!B69</f>
        <v>Test compound</v>
      </c>
      <c r="C148" s="72">
        <f>INDEX('Sample Data Formatted'!D69:GW69, MATCH('ISTD Template'!$B$7,'Sample Data Formatted'!$D$3:$GW$3, 0))</f>
        <v>8660</v>
      </c>
      <c r="D148" s="73">
        <f>INDEX('Sample Data Formatted'!D69:GW69, MATCH('ISTD Template'!$B$8,'Sample Data Formatted'!$D$3:$GW$3, 0))</f>
        <v>1365985</v>
      </c>
      <c r="E148" s="71">
        <f>INDEX('Cal Data Formatted'!$B$52:$GW$52, MATCH('ISTD Template'!$B$8,'Cal Data Formatted'!$B$3:$GW$3, 0))</f>
        <v>40</v>
      </c>
      <c r="F148" s="7">
        <f t="shared" si="219"/>
        <v>0.39789686873459068</v>
      </c>
      <c r="G148" s="7">
        <f t="shared" si="213"/>
        <v>1.2335084458729917</v>
      </c>
      <c r="H148" s="7">
        <f t="shared" si="214"/>
        <v>0.41684951144669741</v>
      </c>
      <c r="I148" s="7">
        <f t="shared" si="215"/>
        <v>0.35374476781327352</v>
      </c>
      <c r="J148" s="6">
        <f t="shared" si="216"/>
        <v>0.3945887601578697</v>
      </c>
      <c r="K148" s="106">
        <f t="shared" si="217"/>
        <v>0.39314762914768486</v>
      </c>
      <c r="L148" s="106">
        <f t="shared" si="218"/>
        <v>0.3454298594640936</v>
      </c>
      <c r="M148" s="106">
        <f t="shared" ref="M148:M182" si="220">(((C148/D148)-$H$37)/$H$36)*E148</f>
        <v>0.39405886578955657</v>
      </c>
      <c r="N148" s="106">
        <f t="shared" ref="N148:N182" si="221">(((C148/D148)-$I$37)/$I$36)*E148</f>
        <v>0.39520263461528382</v>
      </c>
      <c r="O148" s="106">
        <f t="shared" ref="O148:O182" si="222">(((C148/D148)-$J$37)/$J$36)*E148</f>
        <v>0.39789686873459068</v>
      </c>
      <c r="P148" s="106">
        <f t="shared" ref="P148:P182" si="223">(SQRT($H$44^2-(4*$H$43*($H$45-(C148/D148))))-$H$44)/(2*$H$43)*E148</f>
        <v>0.40223805282915315</v>
      </c>
      <c r="Q148" s="106">
        <f t="shared" ref="Q148:Q182" si="224">(SQRT($I$44^2-(4*$I$43*($I$45-(C148/D148))))-$I$44)/(2*$I$43)*E148</f>
        <v>0.40218249416429019</v>
      </c>
      <c r="R148" s="106">
        <f t="shared" ref="R148:R182" si="225">(SQRT($J$44^2-(4*$J$43*($J$45-(C148/D148))))-$J$44)/(2*$J$43)*E148</f>
        <v>0.40016837486817886</v>
      </c>
    </row>
    <row r="149" spans="1:18" ht="13.5" customHeight="1" x14ac:dyDescent="0.25">
      <c r="A149" s="75" t="str">
        <f>'Sample Data Formatted'!A70</f>
        <v>Test 67</v>
      </c>
      <c r="B149" s="71" t="str">
        <f>'Sample Data Formatted'!B70</f>
        <v>Test compound</v>
      </c>
      <c r="C149" s="72">
        <f>INDEX('Sample Data Formatted'!D70:GW70, MATCH('ISTD Template'!$B$7,'Sample Data Formatted'!$D$3:$GW$3, 0))</f>
        <v>11406</v>
      </c>
      <c r="D149" s="73">
        <f>INDEX('Sample Data Formatted'!D70:GW70, MATCH('ISTD Template'!$B$8,'Sample Data Formatted'!$D$3:$GW$3, 0))</f>
        <v>1350444</v>
      </c>
      <c r="E149" s="71">
        <f>INDEX('Cal Data Formatted'!$B$52:$GW$52, MATCH('ISTD Template'!$B$8,'Cal Data Formatted'!$B$3:$GW$3, 0))</f>
        <v>40</v>
      </c>
      <c r="F149" s="7">
        <f t="shared" si="219"/>
        <v>0.53009700120348202</v>
      </c>
      <c r="G149" s="7">
        <f t="shared" si="213"/>
        <v>1.3641178790209298</v>
      </c>
      <c r="H149" s="7">
        <f t="shared" si="214"/>
        <v>0.54813653154532649</v>
      </c>
      <c r="I149" s="7">
        <f t="shared" si="215"/>
        <v>0.48807208803833851</v>
      </c>
      <c r="J149" s="6">
        <f t="shared" si="216"/>
        <v>0.52823675650527224</v>
      </c>
      <c r="K149" s="106">
        <f t="shared" si="217"/>
        <v>0.52680086493741096</v>
      </c>
      <c r="L149" s="106">
        <f t="shared" si="218"/>
        <v>0.48384867943119025</v>
      </c>
      <c r="M149" s="106">
        <f t="shared" si="220"/>
        <v>0.52498383241116919</v>
      </c>
      <c r="N149" s="106">
        <f t="shared" si="221"/>
        <v>0.52650761526102241</v>
      </c>
      <c r="O149" s="106">
        <f t="shared" si="222"/>
        <v>0.53009700120348202</v>
      </c>
      <c r="P149" s="106">
        <f t="shared" si="223"/>
        <v>0.53587687554667152</v>
      </c>
      <c r="Q149" s="106">
        <f t="shared" si="224"/>
        <v>0.53580288350608885</v>
      </c>
      <c r="R149" s="106">
        <f t="shared" si="225"/>
        <v>0.53312065201268954</v>
      </c>
    </row>
    <row r="150" spans="1:18" ht="13.5" customHeight="1" x14ac:dyDescent="0.25">
      <c r="A150" s="75" t="str">
        <f>'Sample Data Formatted'!A71</f>
        <v>Test 68</v>
      </c>
      <c r="B150" s="71" t="str">
        <f>'Sample Data Formatted'!B71</f>
        <v>Test compound</v>
      </c>
      <c r="C150" s="72">
        <f>INDEX('Sample Data Formatted'!D71:GW71, MATCH('ISTD Template'!$B$7,'Sample Data Formatted'!$D$3:$GW$3, 0))</f>
        <v>8294</v>
      </c>
      <c r="D150" s="73">
        <f>INDEX('Sample Data Formatted'!D71:GW71, MATCH('ISTD Template'!$B$8,'Sample Data Formatted'!$D$3:$GW$3, 0))</f>
        <v>1361010</v>
      </c>
      <c r="E150" s="71">
        <f>INDEX('Cal Data Formatted'!$B$52:$GW$52, MATCH('ISTD Template'!$B$8,'Cal Data Formatted'!$B$3:$GW$3, 0))</f>
        <v>40</v>
      </c>
      <c r="F150" s="7">
        <f t="shared" si="219"/>
        <v>0.38247343356197022</v>
      </c>
      <c r="G150" s="7">
        <f t="shared" si="213"/>
        <v>1.2182705933272393</v>
      </c>
      <c r="H150" s="7">
        <f t="shared" si="214"/>
        <v>0.40153260664726986</v>
      </c>
      <c r="I150" s="7">
        <f t="shared" si="215"/>
        <v>0.33807315934578108</v>
      </c>
      <c r="J150" s="6">
        <f t="shared" si="216"/>
        <v>0.37899628751651604</v>
      </c>
      <c r="K150" s="106">
        <f t="shared" si="217"/>
        <v>0.3775545450205261</v>
      </c>
      <c r="L150" s="106">
        <f t="shared" si="218"/>
        <v>0.32928052115808265</v>
      </c>
      <c r="M150" s="106">
        <f t="shared" si="220"/>
        <v>0.37878420079902708</v>
      </c>
      <c r="N150" s="106">
        <f t="shared" si="221"/>
        <v>0.37988363440695749</v>
      </c>
      <c r="O150" s="106">
        <f t="shared" si="222"/>
        <v>0.38247343356197028</v>
      </c>
      <c r="P150" s="106">
        <f t="shared" si="223"/>
        <v>0.38664665073823551</v>
      </c>
      <c r="Q150" s="106">
        <f t="shared" si="224"/>
        <v>0.38659324348390267</v>
      </c>
      <c r="R150" s="106">
        <f t="shared" si="225"/>
        <v>0.38465710592023461</v>
      </c>
    </row>
    <row r="151" spans="1:18" ht="13.5" customHeight="1" x14ac:dyDescent="0.25">
      <c r="A151" s="75" t="str">
        <f>'Sample Data Formatted'!A72</f>
        <v>Test 69</v>
      </c>
      <c r="B151" s="71" t="str">
        <f>'Sample Data Formatted'!B72</f>
        <v>Test compound</v>
      </c>
      <c r="C151" s="72">
        <f>INDEX('Sample Data Formatted'!D72:GW72, MATCH('ISTD Template'!$B$7,'Sample Data Formatted'!$D$3:$GW$3, 0))</f>
        <v>20362</v>
      </c>
      <c r="D151" s="73">
        <f>INDEX('Sample Data Formatted'!D72:GW72, MATCH('ISTD Template'!$B$8,'Sample Data Formatted'!$D$3:$GW$3, 0))</f>
        <v>3953119</v>
      </c>
      <c r="E151" s="71">
        <f>INDEX('Cal Data Formatted'!$B$52:$GW$52, MATCH('ISTD Template'!$B$8,'Cal Data Formatted'!$B$3:$GW$3, 0))</f>
        <v>40</v>
      </c>
      <c r="F151" s="7">
        <f t="shared" si="219"/>
        <v>0.32328019907779998</v>
      </c>
      <c r="G151" s="7">
        <f t="shared" si="213"/>
        <v>1.1597896019864042</v>
      </c>
      <c r="H151" s="7">
        <f t="shared" si="214"/>
        <v>0.34274822254497095</v>
      </c>
      <c r="I151" s="7">
        <f t="shared" si="215"/>
        <v>0.27792746648436473</v>
      </c>
      <c r="J151" s="6">
        <f t="shared" si="216"/>
        <v>0.31915407717025879</v>
      </c>
      <c r="K151" s="106">
        <f t="shared" si="217"/>
        <v>0.3177099874525211</v>
      </c>
      <c r="L151" s="106">
        <f t="shared" si="218"/>
        <v>0.26730061240809999</v>
      </c>
      <c r="M151" s="106">
        <f t="shared" si="220"/>
        <v>0.3201619278532043</v>
      </c>
      <c r="N151" s="106">
        <f t="shared" si="221"/>
        <v>0.32109120838475524</v>
      </c>
      <c r="O151" s="106">
        <f t="shared" si="222"/>
        <v>0.32328019907780003</v>
      </c>
      <c r="P151" s="106">
        <f t="shared" si="223"/>
        <v>0.3268085495865975</v>
      </c>
      <c r="Q151" s="106">
        <f t="shared" si="224"/>
        <v>0.32676340081441713</v>
      </c>
      <c r="R151" s="106">
        <f t="shared" si="225"/>
        <v>0.32512661512431629</v>
      </c>
    </row>
    <row r="152" spans="1:18" ht="13.5" customHeight="1" x14ac:dyDescent="0.25">
      <c r="A152" s="75" t="str">
        <f>'Sample Data Formatted'!A73</f>
        <v>Test 70</v>
      </c>
      <c r="B152" s="71" t="str">
        <f>'Sample Data Formatted'!B73</f>
        <v>Test compound</v>
      </c>
      <c r="C152" s="72">
        <f>INDEX('Sample Data Formatted'!D73:GW73, MATCH('ISTD Template'!$B$7,'Sample Data Formatted'!$D$3:$GW$3, 0))</f>
        <v>20054</v>
      </c>
      <c r="D152" s="73">
        <f>INDEX('Sample Data Formatted'!D73:GW73, MATCH('ISTD Template'!$B$8,'Sample Data Formatted'!$D$3:$GW$3, 0))</f>
        <v>4705178</v>
      </c>
      <c r="E152" s="71">
        <f>INDEX('Cal Data Formatted'!$B$52:$GW$52, MATCH('ISTD Template'!$B$8,'Cal Data Formatted'!$B$3:$GW$3, 0))</f>
        <v>40</v>
      </c>
      <c r="F152" s="7">
        <f t="shared" si="219"/>
        <v>0.26749983142735778</v>
      </c>
      <c r="G152" s="7">
        <f t="shared" si="213"/>
        <v>1.1046804121274438</v>
      </c>
      <c r="H152" s="7">
        <f t="shared" si="214"/>
        <v>0.2873531324488563</v>
      </c>
      <c r="I152" s="7">
        <f t="shared" si="215"/>
        <v>0.22124955574614386</v>
      </c>
      <c r="J152" s="6">
        <f t="shared" si="216"/>
        <v>0.26276181584763142</v>
      </c>
      <c r="K152" s="106">
        <f t="shared" si="217"/>
        <v>0.26131551363808336</v>
      </c>
      <c r="L152" s="106">
        <f t="shared" si="218"/>
        <v>0.20889315396475897</v>
      </c>
      <c r="M152" s="106">
        <f t="shared" si="220"/>
        <v>0.26491960217328159</v>
      </c>
      <c r="N152" s="106">
        <f t="shared" si="221"/>
        <v>0.26568854003662024</v>
      </c>
      <c r="O152" s="106">
        <f t="shared" si="222"/>
        <v>0.26749983142735784</v>
      </c>
      <c r="P152" s="106">
        <f t="shared" si="223"/>
        <v>0.27042016134885</v>
      </c>
      <c r="Q152" s="106">
        <f t="shared" si="224"/>
        <v>0.27038279726756198</v>
      </c>
      <c r="R152" s="106">
        <f t="shared" si="225"/>
        <v>0.2690282021376284</v>
      </c>
    </row>
    <row r="153" spans="1:18" ht="13.5" customHeight="1" x14ac:dyDescent="0.25">
      <c r="A153" s="75" t="str">
        <f>'Sample Data Formatted'!A74</f>
        <v>Test 71</v>
      </c>
      <c r="B153" s="71" t="str">
        <f>'Sample Data Formatted'!B74</f>
        <v>Test compound</v>
      </c>
      <c r="C153" s="72">
        <f>INDEX('Sample Data Formatted'!D74:GW74, MATCH('ISTD Template'!$B$7,'Sample Data Formatted'!$D$3:$GW$3, 0))</f>
        <v>4003</v>
      </c>
      <c r="D153" s="73">
        <f>INDEX('Sample Data Formatted'!D74:GW74, MATCH('ISTD Template'!$B$8,'Sample Data Formatted'!$D$3:$GW$3, 0))</f>
        <v>2145572</v>
      </c>
      <c r="E153" s="71">
        <f>INDEX('Cal Data Formatted'!$B$52:$GW$52, MATCH('ISTD Template'!$B$8,'Cal Data Formatted'!$B$3:$GW$3, 0))</f>
        <v>40</v>
      </c>
      <c r="F153" s="7">
        <f t="shared" si="219"/>
        <v>0.11709572960253954</v>
      </c>
      <c r="G153" s="7">
        <f t="shared" si="213"/>
        <v>0.956086049053815</v>
      </c>
      <c r="H153" s="7">
        <f t="shared" si="214"/>
        <v>0.13798787864445702</v>
      </c>
      <c r="I153" s="7">
        <f t="shared" si="215"/>
        <v>6.8425352232279857E-2</v>
      </c>
      <c r="J153" s="6">
        <f t="shared" si="216"/>
        <v>0.11070620491166214</v>
      </c>
      <c r="K153" s="106">
        <f t="shared" si="217"/>
        <v>0.1092539341098165</v>
      </c>
      <c r="L153" s="106">
        <f t="shared" si="218"/>
        <v>5.1400210621717624E-2</v>
      </c>
      <c r="M153" s="106">
        <f t="shared" si="220"/>
        <v>0.11596625664012415</v>
      </c>
      <c r="N153" s="106">
        <f t="shared" si="221"/>
        <v>0.1163028525162644</v>
      </c>
      <c r="O153" s="106">
        <f t="shared" si="222"/>
        <v>0.11709572960253954</v>
      </c>
      <c r="P153" s="106">
        <f t="shared" si="223"/>
        <v>0.1183749975647389</v>
      </c>
      <c r="Q153" s="106">
        <f t="shared" si="224"/>
        <v>0.11835863526946114</v>
      </c>
      <c r="R153" s="106">
        <f t="shared" si="225"/>
        <v>0.11776540323395884</v>
      </c>
    </row>
    <row r="154" spans="1:18" ht="13.5" customHeight="1" x14ac:dyDescent="0.25">
      <c r="A154" s="75" t="str">
        <f>'Sample Data Formatted'!A75</f>
        <v>Test 72</v>
      </c>
      <c r="B154" s="71" t="str">
        <f>'Sample Data Formatted'!B75</f>
        <v>Test compound</v>
      </c>
      <c r="C154" s="72">
        <f>INDEX('Sample Data Formatted'!D75:GW75, MATCH('ISTD Template'!$B$7,'Sample Data Formatted'!$D$3:$GW$3, 0))</f>
        <v>4635</v>
      </c>
      <c r="D154" s="73">
        <f>INDEX('Sample Data Formatted'!D75:GW75, MATCH('ISTD Template'!$B$8,'Sample Data Formatted'!$D$3:$GW$3, 0))</f>
        <v>2255952</v>
      </c>
      <c r="E154" s="71">
        <f>INDEX('Cal Data Formatted'!$B$52:$GW$52, MATCH('ISTD Template'!$B$8,'Cal Data Formatted'!$B$3:$GW$3, 0))</f>
        <v>40</v>
      </c>
      <c r="F154" s="7">
        <f t="shared" si="219"/>
        <v>0.12894913801700811</v>
      </c>
      <c r="G154" s="7">
        <f t="shared" si="213"/>
        <v>0.96779683122151849</v>
      </c>
      <c r="H154" s="7">
        <f t="shared" si="214"/>
        <v>0.14975941502407292</v>
      </c>
      <c r="I154" s="7">
        <f t="shared" si="215"/>
        <v>8.0469489844800582E-2</v>
      </c>
      <c r="J154" s="6">
        <f t="shared" si="216"/>
        <v>0.1226898553235368</v>
      </c>
      <c r="K154" s="106">
        <f t="shared" si="217"/>
        <v>0.12123805506247623</v>
      </c>
      <c r="L154" s="106">
        <f t="shared" si="218"/>
        <v>6.3812571670918569E-2</v>
      </c>
      <c r="M154" s="106">
        <f t="shared" si="220"/>
        <v>0.12770533036141429</v>
      </c>
      <c r="N154" s="106">
        <f t="shared" si="221"/>
        <v>0.12807599928534255</v>
      </c>
      <c r="O154" s="106">
        <f t="shared" si="222"/>
        <v>0.12894913801700811</v>
      </c>
      <c r="P154" s="106">
        <f t="shared" si="223"/>
        <v>0.13035782442540783</v>
      </c>
      <c r="Q154" s="106">
        <f t="shared" si="224"/>
        <v>0.13033980636369463</v>
      </c>
      <c r="R154" s="106">
        <f t="shared" si="225"/>
        <v>0.12968654583770964</v>
      </c>
    </row>
    <row r="155" spans="1:18" ht="13.5" customHeight="1" x14ac:dyDescent="0.25">
      <c r="A155" s="75" t="str">
        <f>'Sample Data Formatted'!A76</f>
        <v>Test 73</v>
      </c>
      <c r="B155" s="71" t="str">
        <f>'Sample Data Formatted'!B76</f>
        <v>Test compound</v>
      </c>
      <c r="C155" s="72">
        <f>INDEX('Sample Data Formatted'!D76:GW76, MATCH('ISTD Template'!$B$7,'Sample Data Formatted'!$D$3:$GW$3, 0))</f>
        <v>16646</v>
      </c>
      <c r="D155" s="73">
        <f>INDEX('Sample Data Formatted'!D76:GW76, MATCH('ISTD Template'!$B$8,'Sample Data Formatted'!$D$3:$GW$3, 0))</f>
        <v>4383314</v>
      </c>
      <c r="E155" s="71">
        <f>INDEX('Cal Data Formatted'!$B$52:$GW$52, MATCH('ISTD Template'!$B$8,'Cal Data Formatted'!$B$3:$GW$3, 0))</f>
        <v>40</v>
      </c>
      <c r="F155" s="7">
        <f t="shared" si="219"/>
        <v>0.23834490218772275</v>
      </c>
      <c r="G155" s="7">
        <f t="shared" si="213"/>
        <v>1.0758762898444876</v>
      </c>
      <c r="H155" s="7">
        <f t="shared" si="214"/>
        <v>0.25839957764089283</v>
      </c>
      <c r="I155" s="7">
        <f t="shared" si="215"/>
        <v>0.19162550437060433</v>
      </c>
      <c r="J155" s="6">
        <f t="shared" si="216"/>
        <v>0.23328693639379228</v>
      </c>
      <c r="K155" s="106">
        <f t="shared" si="217"/>
        <v>0.23183947754074841</v>
      </c>
      <c r="L155" s="106">
        <f t="shared" si="218"/>
        <v>0.17836469418992043</v>
      </c>
      <c r="M155" s="106">
        <f t="shared" si="220"/>
        <v>0.23604589330273318</v>
      </c>
      <c r="N155" s="106">
        <f t="shared" si="221"/>
        <v>0.23673102427589293</v>
      </c>
      <c r="O155" s="106">
        <f t="shared" si="222"/>
        <v>0.23834490218772275</v>
      </c>
      <c r="P155" s="106">
        <f t="shared" si="223"/>
        <v>0.24094730656668825</v>
      </c>
      <c r="Q155" s="106">
        <f t="shared" si="224"/>
        <v>0.24091401225160694</v>
      </c>
      <c r="R155" s="106">
        <f t="shared" si="225"/>
        <v>0.23970694862540612</v>
      </c>
    </row>
    <row r="156" spans="1:18" ht="13.5" customHeight="1" x14ac:dyDescent="0.25">
      <c r="A156" s="75" t="str">
        <f>'Sample Data Formatted'!A77</f>
        <v>Test 74</v>
      </c>
      <c r="B156" s="71" t="str">
        <f>'Sample Data Formatted'!B77</f>
        <v>Test compound</v>
      </c>
      <c r="C156" s="72">
        <f>INDEX('Sample Data Formatted'!D77:GW77, MATCH('ISTD Template'!$B$7,'Sample Data Formatted'!$D$3:$GW$3, 0))</f>
        <v>2784</v>
      </c>
      <c r="D156" s="73">
        <f>INDEX('Sample Data Formatted'!D77:GW77, MATCH('ISTD Template'!$B$8,'Sample Data Formatted'!$D$3:$GW$3, 0))</f>
        <v>2324682</v>
      </c>
      <c r="E156" s="71">
        <f>INDEX('Cal Data Formatted'!$B$52:$GW$52, MATCH('ISTD Template'!$B$8,'Cal Data Formatted'!$B$3:$GW$3, 0))</f>
        <v>40</v>
      </c>
      <c r="F156" s="7">
        <f t="shared" si="219"/>
        <v>7.5163022838664773E-2</v>
      </c>
      <c r="G156" s="7">
        <f t="shared" si="213"/>
        <v>0.91465789797327668</v>
      </c>
      <c r="H156" s="7">
        <f t="shared" si="214"/>
        <v>9.634480300688758E-2</v>
      </c>
      <c r="I156" s="7">
        <f t="shared" si="215"/>
        <v>2.5817920422782907E-2</v>
      </c>
      <c r="J156" s="6">
        <f t="shared" si="216"/>
        <v>6.8312635119919377E-2</v>
      </c>
      <c r="K156" s="106">
        <f t="shared" si="217"/>
        <v>6.6858699514328407E-2</v>
      </c>
      <c r="L156" s="106">
        <f t="shared" si="218"/>
        <v>7.4897667976708427E-3</v>
      </c>
      <c r="M156" s="106">
        <f t="shared" si="220"/>
        <v>7.4438021146819633E-2</v>
      </c>
      <c r="N156" s="106">
        <f t="shared" si="221"/>
        <v>7.4654079952820543E-2</v>
      </c>
      <c r="O156" s="106">
        <f t="shared" si="222"/>
        <v>7.5163022838664773E-2</v>
      </c>
      <c r="P156" s="106">
        <f t="shared" si="223"/>
        <v>7.5984341460102175E-2</v>
      </c>
      <c r="Q156" s="106">
        <f t="shared" si="224"/>
        <v>7.5973837441101574E-2</v>
      </c>
      <c r="R156" s="106">
        <f t="shared" si="225"/>
        <v>7.5592997194389749E-2</v>
      </c>
    </row>
    <row r="157" spans="1:18" ht="13.5" customHeight="1" x14ac:dyDescent="0.25">
      <c r="A157" s="75" t="str">
        <f>'Sample Data Formatted'!A78</f>
        <v>Test 75</v>
      </c>
      <c r="B157" s="71" t="str">
        <f>'Sample Data Formatted'!B78</f>
        <v>Test compound</v>
      </c>
      <c r="C157" s="72">
        <f>INDEX('Sample Data Formatted'!D78:GW78, MATCH('ISTD Template'!$B$7,'Sample Data Formatted'!$D$3:$GW$3, 0))</f>
        <v>21487</v>
      </c>
      <c r="D157" s="73">
        <f>INDEX('Sample Data Formatted'!D78:GW78, MATCH('ISTD Template'!$B$8,'Sample Data Formatted'!$D$3:$GW$3, 0))</f>
        <v>3873673</v>
      </c>
      <c r="E157" s="71">
        <f>INDEX('Cal Data Formatted'!$B$52:$GW$52, MATCH('ISTD Template'!$B$8,'Cal Data Formatted'!$B$3:$GW$3, 0))</f>
        <v>40</v>
      </c>
      <c r="F157" s="7">
        <f t="shared" si="219"/>
        <v>0.34813796558016957</v>
      </c>
      <c r="G157" s="7">
        <f t="shared" si="213"/>
        <v>1.1843482671826155</v>
      </c>
      <c r="H157" s="7">
        <f t="shared" si="214"/>
        <v>0.36743429531552246</v>
      </c>
      <c r="I157" s="7">
        <f t="shared" si="215"/>
        <v>0.30318521092595535</v>
      </c>
      <c r="J157" s="6">
        <f t="shared" si="216"/>
        <v>0.34428442098131329</v>
      </c>
      <c r="K157" s="106">
        <f t="shared" si="217"/>
        <v>0.34284131704315046</v>
      </c>
      <c r="L157" s="106">
        <f t="shared" si="218"/>
        <v>0.29332876694680632</v>
      </c>
      <c r="M157" s="106">
        <f t="shared" si="220"/>
        <v>0.34477992322757661</v>
      </c>
      <c r="N157" s="106">
        <f t="shared" si="221"/>
        <v>0.34578065830083582</v>
      </c>
      <c r="O157" s="106">
        <f t="shared" si="222"/>
        <v>0.34813796558016952</v>
      </c>
      <c r="P157" s="106">
        <f t="shared" si="223"/>
        <v>0.35193716766348948</v>
      </c>
      <c r="Q157" s="106">
        <f t="shared" si="224"/>
        <v>0.35188855048763779</v>
      </c>
      <c r="R157" s="106">
        <f t="shared" si="225"/>
        <v>0.35012604109200257</v>
      </c>
    </row>
    <row r="158" spans="1:18" ht="13.5" customHeight="1" x14ac:dyDescent="0.25">
      <c r="A158" s="75" t="str">
        <f>'Sample Data Formatted'!A79</f>
        <v>Test 76</v>
      </c>
      <c r="B158" s="71" t="str">
        <f>'Sample Data Formatted'!B79</f>
        <v>Test compound</v>
      </c>
      <c r="C158" s="72">
        <f>INDEX('Sample Data Formatted'!D79:GW79, MATCH('ISTD Template'!$B$7,'Sample Data Formatted'!$D$3:$GW$3, 0))</f>
        <v>13604</v>
      </c>
      <c r="D158" s="73">
        <f>INDEX('Sample Data Formatted'!D79:GW79, MATCH('ISTD Template'!$B$8,'Sample Data Formatted'!$D$3:$GW$3, 0))</f>
        <v>1302231</v>
      </c>
      <c r="E158" s="71">
        <f>INDEX('Cal Data Formatted'!$B$52:$GW$52, MATCH('ISTD Template'!$B$8,'Cal Data Formatted'!$B$3:$GW$3, 0))</f>
        <v>40</v>
      </c>
      <c r="F158" s="7">
        <f t="shared" si="219"/>
        <v>0.65565768113850897</v>
      </c>
      <c r="G158" s="7">
        <f t="shared" si="213"/>
        <v>1.4881677489092415</v>
      </c>
      <c r="H158" s="7">
        <f t="shared" si="214"/>
        <v>0.67282995811285617</v>
      </c>
      <c r="I158" s="7">
        <f t="shared" si="215"/>
        <v>0.61565312253751425</v>
      </c>
      <c r="J158" s="6">
        <f t="shared" si="216"/>
        <v>0.65517089214260826</v>
      </c>
      <c r="K158" s="106">
        <f t="shared" si="217"/>
        <v>0.65373997383848703</v>
      </c>
      <c r="L158" s="106">
        <f t="shared" si="218"/>
        <v>0.61531024772424647</v>
      </c>
      <c r="M158" s="106">
        <f t="shared" si="220"/>
        <v>0.6493333888183741</v>
      </c>
      <c r="N158" s="106">
        <f t="shared" si="221"/>
        <v>0.65121810034782113</v>
      </c>
      <c r="O158" s="106">
        <f t="shared" si="222"/>
        <v>0.65565768113850897</v>
      </c>
      <c r="P158" s="106">
        <f t="shared" si="223"/>
        <v>0.66280230235982107</v>
      </c>
      <c r="Q158" s="106">
        <f t="shared" si="224"/>
        <v>0.6627108146491012</v>
      </c>
      <c r="R158" s="106">
        <f t="shared" si="225"/>
        <v>0.65939452103800356</v>
      </c>
    </row>
    <row r="159" spans="1:18" ht="13.5" customHeight="1" x14ac:dyDescent="0.25">
      <c r="A159" s="75" t="str">
        <f>'Sample Data Formatted'!A80</f>
        <v>Test 77</v>
      </c>
      <c r="B159" s="71" t="str">
        <f>'Sample Data Formatted'!B80</f>
        <v>Test compound</v>
      </c>
      <c r="C159" s="72">
        <f>INDEX('Sample Data Formatted'!D80:GW80, MATCH('ISTD Template'!$B$7,'Sample Data Formatted'!$D$3:$GW$3, 0))</f>
        <v>24307</v>
      </c>
      <c r="D159" s="73">
        <f>INDEX('Sample Data Formatted'!D80:GW80, MATCH('ISTD Template'!$B$8,'Sample Data Formatted'!$D$3:$GW$3, 0))</f>
        <v>1110298</v>
      </c>
      <c r="E159" s="71">
        <f>INDEX('Cal Data Formatted'!$B$52:$GW$52, MATCH('ISTD Template'!$B$8,'Cal Data Formatted'!$B$3:$GW$3, 0))</f>
        <v>40</v>
      </c>
      <c r="F159" s="7">
        <f t="shared" si="219"/>
        <v>1.3740114861859538</v>
      </c>
      <c r="G159" s="7">
        <f t="shared" ref="G159:G182" si="226">(((C159/D159)-$E$37)/$E$36)*E159</f>
        <v>2.1978779551300209</v>
      </c>
      <c r="H159" s="7">
        <f t="shared" ref="H159:H182" si="227">(((C159/D159)-$F$37)/$F$36)*E159</f>
        <v>1.3862220605253341</v>
      </c>
      <c r="I159" s="7">
        <f t="shared" ref="I159:I182" si="228">(((C159/D159)-$G$37)/$G$36)*E159</f>
        <v>1.3455657164466661</v>
      </c>
      <c r="J159" s="6">
        <f t="shared" ref="J159:J182" si="229">(SQRT($E$44^2-(4*$E$43*($E$45-(C159/D159))))-$E$44)/(2*$E$43)*E159</f>
        <v>1.3813507694594294</v>
      </c>
      <c r="K159" s="106">
        <f t="shared" ref="K159:K182" si="230">(SQRT($F$44^2-(4*$F$43*($F$45-(C159/D159))))-$F$44)/(2*$F$43)*E159</f>
        <v>1.3799482470903892</v>
      </c>
      <c r="L159" s="106">
        <f t="shared" ref="L159:L182" si="231">(SQRT($G$44^2-(4*$G$43*($G$45-(C159/D159))))-$G$44)/(2*$G$43)*E159</f>
        <v>1.3673214214395766</v>
      </c>
      <c r="M159" s="106">
        <f t="shared" si="220"/>
        <v>1.3607581521065395</v>
      </c>
      <c r="N159" s="106">
        <f t="shared" si="221"/>
        <v>1.3647077974231481</v>
      </c>
      <c r="O159" s="106">
        <f t="shared" si="222"/>
        <v>1.3740114861859536</v>
      </c>
      <c r="P159" s="106">
        <f t="shared" si="223"/>
        <v>1.3889324314912308</v>
      </c>
      <c r="Q159" s="106">
        <f t="shared" si="224"/>
        <v>1.3887410715480639</v>
      </c>
      <c r="R159" s="106">
        <f t="shared" si="225"/>
        <v>1.3818064843705844</v>
      </c>
    </row>
    <row r="160" spans="1:18" ht="13.5" customHeight="1" x14ac:dyDescent="0.25">
      <c r="A160" s="75" t="str">
        <f>'Sample Data Formatted'!A81</f>
        <v>Test 78</v>
      </c>
      <c r="B160" s="71" t="str">
        <f>'Sample Data Formatted'!B81</f>
        <v>Test compound</v>
      </c>
      <c r="C160" s="72">
        <f>INDEX('Sample Data Formatted'!D81:GW81, MATCH('ISTD Template'!$B$7,'Sample Data Formatted'!$D$3:$GW$3, 0))</f>
        <v>8921</v>
      </c>
      <c r="D160" s="73">
        <f>INDEX('Sample Data Formatted'!D81:GW81, MATCH('ISTD Template'!$B$8,'Sample Data Formatted'!$D$3:$GW$3, 0))</f>
        <v>1247427</v>
      </c>
      <c r="E160" s="71">
        <f>INDEX('Cal Data Formatted'!$B$52:$GW$52, MATCH('ISTD Template'!$B$8,'Cal Data Formatted'!$B$3:$GW$3, 0))</f>
        <v>40</v>
      </c>
      <c r="F160" s="7">
        <f t="shared" si="219"/>
        <v>0.4488455866156229</v>
      </c>
      <c r="G160" s="7">
        <f t="shared" si="226"/>
        <v>1.2838441228332376</v>
      </c>
      <c r="H160" s="7">
        <f t="shared" si="227"/>
        <v>0.46744632419966842</v>
      </c>
      <c r="I160" s="7">
        <f t="shared" si="228"/>
        <v>0.40551328433478584</v>
      </c>
      <c r="J160" s="6">
        <f t="shared" si="229"/>
        <v>0.44609568797625154</v>
      </c>
      <c r="K160" s="106">
        <f t="shared" si="230"/>
        <v>0.44465657658848773</v>
      </c>
      <c r="L160" s="106">
        <f t="shared" si="231"/>
        <v>0.39877590336822732</v>
      </c>
      <c r="M160" s="106">
        <f t="shared" si="220"/>
        <v>0.44451614645497317</v>
      </c>
      <c r="N160" s="106">
        <f t="shared" si="221"/>
        <v>0.44580636919829081</v>
      </c>
      <c r="O160" s="106">
        <f t="shared" si="222"/>
        <v>0.4488455866156229</v>
      </c>
      <c r="P160" s="106">
        <f t="shared" si="223"/>
        <v>0.45374144469241839</v>
      </c>
      <c r="Q160" s="106">
        <f t="shared" si="224"/>
        <v>0.45367878044785043</v>
      </c>
      <c r="R160" s="106">
        <f t="shared" si="225"/>
        <v>0.45140711344297152</v>
      </c>
    </row>
    <row r="161" spans="1:18" ht="13.5" customHeight="1" x14ac:dyDescent="0.25">
      <c r="A161" s="75" t="str">
        <f>'Sample Data Formatted'!A82</f>
        <v>Test 79</v>
      </c>
      <c r="B161" s="71" t="str">
        <f>'Sample Data Formatted'!B82</f>
        <v>Test compound</v>
      </c>
      <c r="C161" s="72">
        <f>INDEX('Sample Data Formatted'!D82:GW82, MATCH('ISTD Template'!$B$7,'Sample Data Formatted'!$D$3:$GW$3, 0))</f>
        <v>11071</v>
      </c>
      <c r="D161" s="73">
        <f>INDEX('Sample Data Formatted'!D82:GW82, MATCH('ISTD Template'!$B$8,'Sample Data Formatted'!$D$3:$GW$3, 0))</f>
        <v>1329463</v>
      </c>
      <c r="E161" s="71">
        <f>INDEX('Cal Data Formatted'!$B$52:$GW$52, MATCH('ISTD Template'!$B$8,'Cal Data Formatted'!$B$3:$GW$3, 0))</f>
        <v>40</v>
      </c>
      <c r="F161" s="7">
        <f t="shared" si="219"/>
        <v>0.52264783470081044</v>
      </c>
      <c r="G161" s="7">
        <f t="shared" si="226"/>
        <v>1.3567583446833416</v>
      </c>
      <c r="H161" s="7">
        <f t="shared" si="227"/>
        <v>0.54073881677689073</v>
      </c>
      <c r="I161" s="7">
        <f t="shared" si="228"/>
        <v>0.48050305950919037</v>
      </c>
      <c r="J161" s="6">
        <f t="shared" si="229"/>
        <v>0.52070605487636512</v>
      </c>
      <c r="K161" s="106">
        <f t="shared" si="230"/>
        <v>0.51926986816474929</v>
      </c>
      <c r="L161" s="106">
        <f t="shared" si="231"/>
        <v>0.47604926185969598</v>
      </c>
      <c r="M161" s="106">
        <f t="shared" si="220"/>
        <v>0.51760651850453887</v>
      </c>
      <c r="N161" s="106">
        <f t="shared" si="221"/>
        <v>0.51910888845800396</v>
      </c>
      <c r="O161" s="106">
        <f t="shared" si="222"/>
        <v>0.52264783470081044</v>
      </c>
      <c r="P161" s="106">
        <f t="shared" si="223"/>
        <v>0.52834669071187312</v>
      </c>
      <c r="Q161" s="106">
        <f t="shared" si="224"/>
        <v>0.52827373700569813</v>
      </c>
      <c r="R161" s="106">
        <f t="shared" si="225"/>
        <v>0.52562913783157539</v>
      </c>
    </row>
    <row r="162" spans="1:18" ht="13.5" customHeight="1" x14ac:dyDescent="0.25">
      <c r="A162" s="75" t="str">
        <f>'Sample Data Formatted'!A83</f>
        <v>Test 80</v>
      </c>
      <c r="B162" s="71" t="str">
        <f>'Sample Data Formatted'!B83</f>
        <v>Test compound</v>
      </c>
      <c r="C162" s="72">
        <f>INDEX('Sample Data Formatted'!D83:GW83, MATCH('ISTD Template'!$B$7,'Sample Data Formatted'!$D$3:$GW$3, 0))</f>
        <v>8660</v>
      </c>
      <c r="D162" s="73">
        <f>INDEX('Sample Data Formatted'!D83:GW83, MATCH('ISTD Template'!$B$8,'Sample Data Formatted'!$D$3:$GW$3, 0))</f>
        <v>1365985</v>
      </c>
      <c r="E162" s="71">
        <f>INDEX('Cal Data Formatted'!$B$52:$GW$52, MATCH('ISTD Template'!$B$8,'Cal Data Formatted'!$B$3:$GW$3, 0))</f>
        <v>40</v>
      </c>
      <c r="F162" s="7">
        <f t="shared" si="219"/>
        <v>0.39789686873459068</v>
      </c>
      <c r="G162" s="7">
        <f t="shared" si="226"/>
        <v>1.2335084458729917</v>
      </c>
      <c r="H162" s="7">
        <f t="shared" si="227"/>
        <v>0.41684951144669741</v>
      </c>
      <c r="I162" s="7">
        <f t="shared" si="228"/>
        <v>0.35374476781327352</v>
      </c>
      <c r="J162" s="6">
        <f t="shared" si="229"/>
        <v>0.3945887601578697</v>
      </c>
      <c r="K162" s="106">
        <f t="shared" si="230"/>
        <v>0.39314762914768486</v>
      </c>
      <c r="L162" s="106">
        <f t="shared" si="231"/>
        <v>0.3454298594640936</v>
      </c>
      <c r="M162" s="106">
        <f t="shared" si="220"/>
        <v>0.39405886578955657</v>
      </c>
      <c r="N162" s="106">
        <f t="shared" si="221"/>
        <v>0.39520263461528382</v>
      </c>
      <c r="O162" s="106">
        <f t="shared" si="222"/>
        <v>0.39789686873459068</v>
      </c>
      <c r="P162" s="106">
        <f t="shared" si="223"/>
        <v>0.40223805282915315</v>
      </c>
      <c r="Q162" s="106">
        <f t="shared" si="224"/>
        <v>0.40218249416429019</v>
      </c>
      <c r="R162" s="106">
        <f t="shared" si="225"/>
        <v>0.40016837486817886</v>
      </c>
    </row>
    <row r="163" spans="1:18" ht="13.5" customHeight="1" x14ac:dyDescent="0.25">
      <c r="A163" s="75" t="str">
        <f>'Sample Data Formatted'!A84</f>
        <v>Test 81</v>
      </c>
      <c r="B163" s="71" t="str">
        <f>'Sample Data Formatted'!B84</f>
        <v>Test compound</v>
      </c>
      <c r="C163" s="72">
        <f>INDEX('Sample Data Formatted'!D84:GW84, MATCH('ISTD Template'!$B$7,'Sample Data Formatted'!$D$3:$GW$3, 0))</f>
        <v>20362</v>
      </c>
      <c r="D163" s="73">
        <f>INDEX('Sample Data Formatted'!D84:GW84, MATCH('ISTD Template'!$B$8,'Sample Data Formatted'!$D$3:$GW$3, 0))</f>
        <v>3953119</v>
      </c>
      <c r="E163" s="71">
        <f>INDEX('Cal Data Formatted'!$B$52:$GW$52, MATCH('ISTD Template'!$B$8,'Cal Data Formatted'!$B$3:$GW$3, 0))</f>
        <v>40</v>
      </c>
      <c r="F163" s="7">
        <f t="shared" si="219"/>
        <v>0.32328019907779998</v>
      </c>
      <c r="G163" s="7">
        <f t="shared" si="226"/>
        <v>1.1597896019864042</v>
      </c>
      <c r="H163" s="7">
        <f t="shared" si="227"/>
        <v>0.34274822254497095</v>
      </c>
      <c r="I163" s="7">
        <f t="shared" si="228"/>
        <v>0.27792746648436473</v>
      </c>
      <c r="J163" s="6">
        <f t="shared" si="229"/>
        <v>0.31915407717025879</v>
      </c>
      <c r="K163" s="106">
        <f t="shared" si="230"/>
        <v>0.3177099874525211</v>
      </c>
      <c r="L163" s="106">
        <f t="shared" si="231"/>
        <v>0.26730061240809999</v>
      </c>
      <c r="M163" s="106">
        <f t="shared" si="220"/>
        <v>0.3201619278532043</v>
      </c>
      <c r="N163" s="106">
        <f t="shared" si="221"/>
        <v>0.32109120838475524</v>
      </c>
      <c r="O163" s="106">
        <f t="shared" si="222"/>
        <v>0.32328019907780003</v>
      </c>
      <c r="P163" s="106">
        <f t="shared" si="223"/>
        <v>0.3268085495865975</v>
      </c>
      <c r="Q163" s="106">
        <f t="shared" si="224"/>
        <v>0.32676340081441713</v>
      </c>
      <c r="R163" s="106">
        <f t="shared" si="225"/>
        <v>0.32512661512431629</v>
      </c>
    </row>
    <row r="164" spans="1:18" ht="13.5" customHeight="1" x14ac:dyDescent="0.25">
      <c r="A164" s="75" t="str">
        <f>'Sample Data Formatted'!A85</f>
        <v>Test 82</v>
      </c>
      <c r="B164" s="71" t="str">
        <f>'Sample Data Formatted'!B85</f>
        <v>Test compound</v>
      </c>
      <c r="C164" s="72">
        <f>INDEX('Sample Data Formatted'!D85:GW85, MATCH('ISTD Template'!$B$7,'Sample Data Formatted'!$D$3:$GW$3, 0))</f>
        <v>20054</v>
      </c>
      <c r="D164" s="73">
        <f>INDEX('Sample Data Formatted'!D85:GW85, MATCH('ISTD Template'!$B$8,'Sample Data Formatted'!$D$3:$GW$3, 0))</f>
        <v>4705178</v>
      </c>
      <c r="E164" s="71">
        <f>INDEX('Cal Data Formatted'!$B$52:$GW$52, MATCH('ISTD Template'!$B$8,'Cal Data Formatted'!$B$3:$GW$3, 0))</f>
        <v>40</v>
      </c>
      <c r="F164" s="7">
        <f t="shared" si="219"/>
        <v>0.26749983142735778</v>
      </c>
      <c r="G164" s="7">
        <f t="shared" si="226"/>
        <v>1.1046804121274438</v>
      </c>
      <c r="H164" s="7">
        <f t="shared" si="227"/>
        <v>0.2873531324488563</v>
      </c>
      <c r="I164" s="7">
        <f t="shared" si="228"/>
        <v>0.22124955574614386</v>
      </c>
      <c r="J164" s="6">
        <f t="shared" si="229"/>
        <v>0.26276181584763142</v>
      </c>
      <c r="K164" s="106">
        <f t="shared" si="230"/>
        <v>0.26131551363808336</v>
      </c>
      <c r="L164" s="106">
        <f t="shared" si="231"/>
        <v>0.20889315396475897</v>
      </c>
      <c r="M164" s="106">
        <f t="shared" si="220"/>
        <v>0.26491960217328159</v>
      </c>
      <c r="N164" s="106">
        <f t="shared" si="221"/>
        <v>0.26568854003662024</v>
      </c>
      <c r="O164" s="106">
        <f t="shared" si="222"/>
        <v>0.26749983142735784</v>
      </c>
      <c r="P164" s="106">
        <f t="shared" si="223"/>
        <v>0.27042016134885</v>
      </c>
      <c r="Q164" s="106">
        <f t="shared" si="224"/>
        <v>0.27038279726756198</v>
      </c>
      <c r="R164" s="106">
        <f t="shared" si="225"/>
        <v>0.2690282021376284</v>
      </c>
    </row>
    <row r="165" spans="1:18" ht="13.5" customHeight="1" x14ac:dyDescent="0.25">
      <c r="A165" s="75" t="str">
        <f>'Sample Data Formatted'!A86</f>
        <v>Test 83</v>
      </c>
      <c r="B165" s="71" t="str">
        <f>'Sample Data Formatted'!B86</f>
        <v>Test compound</v>
      </c>
      <c r="C165" s="72">
        <f>INDEX('Sample Data Formatted'!D86:GW86, MATCH('ISTD Template'!$B$7,'Sample Data Formatted'!$D$3:$GW$3, 0))</f>
        <v>4003</v>
      </c>
      <c r="D165" s="73">
        <f>INDEX('Sample Data Formatted'!D86:GW86, MATCH('ISTD Template'!$B$8,'Sample Data Formatted'!$D$3:$GW$3, 0))</f>
        <v>2145572</v>
      </c>
      <c r="E165" s="71">
        <f>INDEX('Cal Data Formatted'!$B$52:$GW$52, MATCH('ISTD Template'!$B$8,'Cal Data Formatted'!$B$3:$GW$3, 0))</f>
        <v>40</v>
      </c>
      <c r="F165" s="7">
        <f t="shared" si="219"/>
        <v>0.11709572960253954</v>
      </c>
      <c r="G165" s="7">
        <f t="shared" si="226"/>
        <v>0.956086049053815</v>
      </c>
      <c r="H165" s="7">
        <f t="shared" si="227"/>
        <v>0.13798787864445702</v>
      </c>
      <c r="I165" s="7">
        <f t="shared" si="228"/>
        <v>6.8425352232279857E-2</v>
      </c>
      <c r="J165" s="6">
        <f t="shared" si="229"/>
        <v>0.11070620491166214</v>
      </c>
      <c r="K165" s="106">
        <f t="shared" si="230"/>
        <v>0.1092539341098165</v>
      </c>
      <c r="L165" s="106">
        <f t="shared" si="231"/>
        <v>5.1400210621717624E-2</v>
      </c>
      <c r="M165" s="106">
        <f t="shared" si="220"/>
        <v>0.11596625664012415</v>
      </c>
      <c r="N165" s="106">
        <f t="shared" si="221"/>
        <v>0.1163028525162644</v>
      </c>
      <c r="O165" s="106">
        <f t="shared" si="222"/>
        <v>0.11709572960253954</v>
      </c>
      <c r="P165" s="106">
        <f t="shared" si="223"/>
        <v>0.1183749975647389</v>
      </c>
      <c r="Q165" s="106">
        <f t="shared" si="224"/>
        <v>0.11835863526946114</v>
      </c>
      <c r="R165" s="106">
        <f t="shared" si="225"/>
        <v>0.11776540323395884</v>
      </c>
    </row>
    <row r="166" spans="1:18" ht="13.5" customHeight="1" x14ac:dyDescent="0.25">
      <c r="A166" s="75" t="str">
        <f>'Sample Data Formatted'!A87</f>
        <v>Test 84</v>
      </c>
      <c r="B166" s="71" t="str">
        <f>'Sample Data Formatted'!B87</f>
        <v>Test compound</v>
      </c>
      <c r="C166" s="72">
        <f>INDEX('Sample Data Formatted'!D87:GW87, MATCH('ISTD Template'!$B$7,'Sample Data Formatted'!$D$3:$GW$3, 0))</f>
        <v>4635</v>
      </c>
      <c r="D166" s="73">
        <f>INDEX('Sample Data Formatted'!D87:GW87, MATCH('ISTD Template'!$B$8,'Sample Data Formatted'!$D$3:$GW$3, 0))</f>
        <v>2255952</v>
      </c>
      <c r="E166" s="71">
        <f>INDEX('Cal Data Formatted'!$B$52:$GW$52, MATCH('ISTD Template'!$B$8,'Cal Data Formatted'!$B$3:$GW$3, 0))</f>
        <v>40</v>
      </c>
      <c r="F166" s="7">
        <f t="shared" si="219"/>
        <v>0.12894913801700811</v>
      </c>
      <c r="G166" s="7">
        <f t="shared" si="226"/>
        <v>0.96779683122151849</v>
      </c>
      <c r="H166" s="7">
        <f t="shared" si="227"/>
        <v>0.14975941502407292</v>
      </c>
      <c r="I166" s="7">
        <f t="shared" si="228"/>
        <v>8.0469489844800582E-2</v>
      </c>
      <c r="J166" s="6">
        <f t="shared" si="229"/>
        <v>0.1226898553235368</v>
      </c>
      <c r="K166" s="106">
        <f t="shared" si="230"/>
        <v>0.12123805506247623</v>
      </c>
      <c r="L166" s="106">
        <f t="shared" si="231"/>
        <v>6.3812571670918569E-2</v>
      </c>
      <c r="M166" s="106">
        <f t="shared" si="220"/>
        <v>0.12770533036141429</v>
      </c>
      <c r="N166" s="106">
        <f t="shared" si="221"/>
        <v>0.12807599928534255</v>
      </c>
      <c r="O166" s="106">
        <f t="shared" si="222"/>
        <v>0.12894913801700811</v>
      </c>
      <c r="P166" s="106">
        <f t="shared" si="223"/>
        <v>0.13035782442540783</v>
      </c>
      <c r="Q166" s="106">
        <f t="shared" si="224"/>
        <v>0.13033980636369463</v>
      </c>
      <c r="R166" s="106">
        <f t="shared" si="225"/>
        <v>0.12968654583770964</v>
      </c>
    </row>
    <row r="167" spans="1:18" ht="13.5" customHeight="1" x14ac:dyDescent="0.25">
      <c r="A167" s="75" t="str">
        <f>'Sample Data Formatted'!A88</f>
        <v>Test 85</v>
      </c>
      <c r="B167" s="71" t="str">
        <f>'Sample Data Formatted'!B88</f>
        <v>Test compound</v>
      </c>
      <c r="C167" s="72">
        <f>INDEX('Sample Data Formatted'!D88:GW88, MATCH('ISTD Template'!$B$7,'Sample Data Formatted'!$D$3:$GW$3, 0))</f>
        <v>16646</v>
      </c>
      <c r="D167" s="73">
        <f>INDEX('Sample Data Formatted'!D88:GW88, MATCH('ISTD Template'!$B$8,'Sample Data Formatted'!$D$3:$GW$3, 0))</f>
        <v>4383314</v>
      </c>
      <c r="E167" s="71">
        <f>INDEX('Cal Data Formatted'!$B$52:$GW$52, MATCH('ISTD Template'!$B$8,'Cal Data Formatted'!$B$3:$GW$3, 0))</f>
        <v>40</v>
      </c>
      <c r="F167" s="7">
        <f t="shared" si="219"/>
        <v>0.23834490218772275</v>
      </c>
      <c r="G167" s="7">
        <f t="shared" si="226"/>
        <v>1.0758762898444876</v>
      </c>
      <c r="H167" s="7">
        <f t="shared" si="227"/>
        <v>0.25839957764089283</v>
      </c>
      <c r="I167" s="7">
        <f t="shared" si="228"/>
        <v>0.19162550437060433</v>
      </c>
      <c r="J167" s="6">
        <f t="shared" si="229"/>
        <v>0.23328693639379228</v>
      </c>
      <c r="K167" s="106">
        <f t="shared" si="230"/>
        <v>0.23183947754074841</v>
      </c>
      <c r="L167" s="106">
        <f t="shared" si="231"/>
        <v>0.17836469418992043</v>
      </c>
      <c r="M167" s="106">
        <f t="shared" si="220"/>
        <v>0.23604589330273318</v>
      </c>
      <c r="N167" s="106">
        <f t="shared" si="221"/>
        <v>0.23673102427589293</v>
      </c>
      <c r="O167" s="106">
        <f t="shared" si="222"/>
        <v>0.23834490218772275</v>
      </c>
      <c r="P167" s="106">
        <f t="shared" si="223"/>
        <v>0.24094730656668825</v>
      </c>
      <c r="Q167" s="106">
        <f t="shared" si="224"/>
        <v>0.24091401225160694</v>
      </c>
      <c r="R167" s="106">
        <f t="shared" si="225"/>
        <v>0.23970694862540612</v>
      </c>
    </row>
    <row r="168" spans="1:18" ht="13.5" customHeight="1" x14ac:dyDescent="0.25">
      <c r="A168" s="75" t="str">
        <f>'Sample Data Formatted'!A89</f>
        <v>Test 86</v>
      </c>
      <c r="B168" s="71" t="str">
        <f>'Sample Data Formatted'!B89</f>
        <v>Test compound</v>
      </c>
      <c r="C168" s="72">
        <f>INDEX('Sample Data Formatted'!D89:GW89, MATCH('ISTD Template'!$B$7,'Sample Data Formatted'!$D$3:$GW$3, 0))</f>
        <v>2784</v>
      </c>
      <c r="D168" s="73">
        <f>INDEX('Sample Data Formatted'!D89:GW89, MATCH('ISTD Template'!$B$8,'Sample Data Formatted'!$D$3:$GW$3, 0))</f>
        <v>2324682</v>
      </c>
      <c r="E168" s="71">
        <f>INDEX('Cal Data Formatted'!$B$52:$GW$52, MATCH('ISTD Template'!$B$8,'Cal Data Formatted'!$B$3:$GW$3, 0))</f>
        <v>40</v>
      </c>
      <c r="F168" s="7">
        <f t="shared" si="219"/>
        <v>7.5163022838664773E-2</v>
      </c>
      <c r="G168" s="7">
        <f t="shared" si="226"/>
        <v>0.91465789797327668</v>
      </c>
      <c r="H168" s="7">
        <f t="shared" si="227"/>
        <v>9.634480300688758E-2</v>
      </c>
      <c r="I168" s="7">
        <f t="shared" si="228"/>
        <v>2.5817920422782907E-2</v>
      </c>
      <c r="J168" s="6">
        <f t="shared" si="229"/>
        <v>6.8312635119919377E-2</v>
      </c>
      <c r="K168" s="106">
        <f t="shared" si="230"/>
        <v>6.6858699514328407E-2</v>
      </c>
      <c r="L168" s="106">
        <f t="shared" si="231"/>
        <v>7.4897667976708427E-3</v>
      </c>
      <c r="M168" s="106">
        <f t="shared" si="220"/>
        <v>7.4438021146819633E-2</v>
      </c>
      <c r="N168" s="106">
        <f t="shared" si="221"/>
        <v>7.4654079952820543E-2</v>
      </c>
      <c r="O168" s="106">
        <f t="shared" si="222"/>
        <v>7.5163022838664773E-2</v>
      </c>
      <c r="P168" s="106">
        <f t="shared" si="223"/>
        <v>7.5984341460102175E-2</v>
      </c>
      <c r="Q168" s="106">
        <f t="shared" si="224"/>
        <v>7.5973837441101574E-2</v>
      </c>
      <c r="R168" s="106">
        <f t="shared" si="225"/>
        <v>7.5592997194389749E-2</v>
      </c>
    </row>
    <row r="169" spans="1:18" ht="13.5" customHeight="1" x14ac:dyDescent="0.25">
      <c r="A169" s="75" t="str">
        <f>'Sample Data Formatted'!A90</f>
        <v>Test 87</v>
      </c>
      <c r="B169" s="71" t="str">
        <f>'Sample Data Formatted'!B90</f>
        <v>Test compound</v>
      </c>
      <c r="C169" s="72">
        <f>INDEX('Sample Data Formatted'!D90:GW90, MATCH('ISTD Template'!$B$7,'Sample Data Formatted'!$D$3:$GW$3, 0))</f>
        <v>21487</v>
      </c>
      <c r="D169" s="73">
        <f>INDEX('Sample Data Formatted'!D90:GW90, MATCH('ISTD Template'!$B$8,'Sample Data Formatted'!$D$3:$GW$3, 0))</f>
        <v>3873673</v>
      </c>
      <c r="E169" s="71">
        <f>INDEX('Cal Data Formatted'!$B$52:$GW$52, MATCH('ISTD Template'!$B$8,'Cal Data Formatted'!$B$3:$GW$3, 0))</f>
        <v>40</v>
      </c>
      <c r="F169" s="7">
        <f t="shared" si="219"/>
        <v>0.34813796558016957</v>
      </c>
      <c r="G169" s="7">
        <f t="shared" si="226"/>
        <v>1.1843482671826155</v>
      </c>
      <c r="H169" s="7">
        <f t="shared" si="227"/>
        <v>0.36743429531552246</v>
      </c>
      <c r="I169" s="7">
        <f t="shared" si="228"/>
        <v>0.30318521092595535</v>
      </c>
      <c r="J169" s="6">
        <f t="shared" si="229"/>
        <v>0.34428442098131329</v>
      </c>
      <c r="K169" s="106">
        <f t="shared" si="230"/>
        <v>0.34284131704315046</v>
      </c>
      <c r="L169" s="106">
        <f t="shared" si="231"/>
        <v>0.29332876694680632</v>
      </c>
      <c r="M169" s="106">
        <f t="shared" si="220"/>
        <v>0.34477992322757661</v>
      </c>
      <c r="N169" s="106">
        <f t="shared" si="221"/>
        <v>0.34578065830083582</v>
      </c>
      <c r="O169" s="106">
        <f t="shared" si="222"/>
        <v>0.34813796558016952</v>
      </c>
      <c r="P169" s="106">
        <f t="shared" si="223"/>
        <v>0.35193716766348948</v>
      </c>
      <c r="Q169" s="106">
        <f t="shared" si="224"/>
        <v>0.35188855048763779</v>
      </c>
      <c r="R169" s="106">
        <f t="shared" si="225"/>
        <v>0.35012604109200257</v>
      </c>
    </row>
    <row r="170" spans="1:18" ht="13.5" customHeight="1" x14ac:dyDescent="0.25">
      <c r="A170" s="75" t="str">
        <f>'Sample Data Formatted'!A91</f>
        <v>Test 88</v>
      </c>
      <c r="B170" s="71" t="str">
        <f>'Sample Data Formatted'!B91</f>
        <v>Test compound</v>
      </c>
      <c r="C170" s="72">
        <f>INDEX('Sample Data Formatted'!D91:GW91, MATCH('ISTD Template'!$B$7,'Sample Data Formatted'!$D$3:$GW$3, 0))</f>
        <v>13604</v>
      </c>
      <c r="D170" s="73">
        <f>INDEX('Sample Data Formatted'!D91:GW91, MATCH('ISTD Template'!$B$8,'Sample Data Formatted'!$D$3:$GW$3, 0))</f>
        <v>1302231</v>
      </c>
      <c r="E170" s="71">
        <f>INDEX('Cal Data Formatted'!$B$52:$GW$52, MATCH('ISTD Template'!$B$8,'Cal Data Formatted'!$B$3:$GW$3, 0))</f>
        <v>40</v>
      </c>
      <c r="F170" s="7">
        <f t="shared" si="219"/>
        <v>0.65565768113850897</v>
      </c>
      <c r="G170" s="7">
        <f t="shared" si="226"/>
        <v>1.4881677489092415</v>
      </c>
      <c r="H170" s="7">
        <f t="shared" si="227"/>
        <v>0.67282995811285617</v>
      </c>
      <c r="I170" s="7">
        <f t="shared" si="228"/>
        <v>0.61565312253751425</v>
      </c>
      <c r="J170" s="6">
        <f t="shared" si="229"/>
        <v>0.65517089214260826</v>
      </c>
      <c r="K170" s="106">
        <f t="shared" si="230"/>
        <v>0.65373997383848703</v>
      </c>
      <c r="L170" s="106">
        <f t="shared" si="231"/>
        <v>0.61531024772424647</v>
      </c>
      <c r="M170" s="106">
        <f t="shared" si="220"/>
        <v>0.6493333888183741</v>
      </c>
      <c r="N170" s="106">
        <f t="shared" si="221"/>
        <v>0.65121810034782113</v>
      </c>
      <c r="O170" s="106">
        <f t="shared" si="222"/>
        <v>0.65565768113850897</v>
      </c>
      <c r="P170" s="106">
        <f t="shared" si="223"/>
        <v>0.66280230235982107</v>
      </c>
      <c r="Q170" s="106">
        <f t="shared" si="224"/>
        <v>0.6627108146491012</v>
      </c>
      <c r="R170" s="106">
        <f t="shared" si="225"/>
        <v>0.65939452103800356</v>
      </c>
    </row>
    <row r="171" spans="1:18" ht="13.5" customHeight="1" x14ac:dyDescent="0.25">
      <c r="A171" s="75" t="str">
        <f>'Sample Data Formatted'!A92</f>
        <v>Test 89</v>
      </c>
      <c r="B171" s="71" t="str">
        <f>'Sample Data Formatted'!B92</f>
        <v>Test compound</v>
      </c>
      <c r="C171" s="72">
        <f>INDEX('Sample Data Formatted'!D92:GW92, MATCH('ISTD Template'!$B$7,'Sample Data Formatted'!$D$3:$GW$3, 0))</f>
        <v>24307</v>
      </c>
      <c r="D171" s="73">
        <f>INDEX('Sample Data Formatted'!D92:GW92, MATCH('ISTD Template'!$B$8,'Sample Data Formatted'!$D$3:$GW$3, 0))</f>
        <v>1110298</v>
      </c>
      <c r="E171" s="71">
        <f>INDEX('Cal Data Formatted'!$B$52:$GW$52, MATCH('ISTD Template'!$B$8,'Cal Data Formatted'!$B$3:$GW$3, 0))</f>
        <v>40</v>
      </c>
      <c r="F171" s="7">
        <f t="shared" si="219"/>
        <v>1.3740114861859538</v>
      </c>
      <c r="G171" s="7">
        <f t="shared" si="226"/>
        <v>2.1978779551300209</v>
      </c>
      <c r="H171" s="7">
        <f t="shared" si="227"/>
        <v>1.3862220605253341</v>
      </c>
      <c r="I171" s="7">
        <f t="shared" si="228"/>
        <v>1.3455657164466661</v>
      </c>
      <c r="J171" s="6">
        <f t="shared" si="229"/>
        <v>1.3813507694594294</v>
      </c>
      <c r="K171" s="106">
        <f t="shared" si="230"/>
        <v>1.3799482470903892</v>
      </c>
      <c r="L171" s="106">
        <f t="shared" si="231"/>
        <v>1.3673214214395766</v>
      </c>
      <c r="M171" s="106">
        <f t="shared" si="220"/>
        <v>1.3607581521065395</v>
      </c>
      <c r="N171" s="106">
        <f t="shared" si="221"/>
        <v>1.3647077974231481</v>
      </c>
      <c r="O171" s="106">
        <f t="shared" si="222"/>
        <v>1.3740114861859536</v>
      </c>
      <c r="P171" s="106">
        <f t="shared" si="223"/>
        <v>1.3889324314912308</v>
      </c>
      <c r="Q171" s="106">
        <f t="shared" si="224"/>
        <v>1.3887410715480639</v>
      </c>
      <c r="R171" s="106">
        <f t="shared" si="225"/>
        <v>1.3818064843705844</v>
      </c>
    </row>
    <row r="172" spans="1:18" ht="13.5" customHeight="1" x14ac:dyDescent="0.25">
      <c r="A172" s="75" t="str">
        <f>'Sample Data Formatted'!A93</f>
        <v>Test 90</v>
      </c>
      <c r="B172" s="71" t="str">
        <f>'Sample Data Formatted'!B93</f>
        <v>Test compound</v>
      </c>
      <c r="C172" s="72">
        <f>INDEX('Sample Data Formatted'!D93:GW93, MATCH('ISTD Template'!$B$7,'Sample Data Formatted'!$D$3:$GW$3, 0))</f>
        <v>8921</v>
      </c>
      <c r="D172" s="73">
        <f>INDEX('Sample Data Formatted'!D93:GW93, MATCH('ISTD Template'!$B$8,'Sample Data Formatted'!$D$3:$GW$3, 0))</f>
        <v>1247427</v>
      </c>
      <c r="E172" s="71">
        <f>INDEX('Cal Data Formatted'!$B$52:$GW$52, MATCH('ISTD Template'!$B$8,'Cal Data Formatted'!$B$3:$GW$3, 0))</f>
        <v>40</v>
      </c>
      <c r="F172" s="7">
        <f t="shared" si="219"/>
        <v>0.4488455866156229</v>
      </c>
      <c r="G172" s="7">
        <f t="shared" si="226"/>
        <v>1.2838441228332376</v>
      </c>
      <c r="H172" s="7">
        <f t="shared" si="227"/>
        <v>0.46744632419966842</v>
      </c>
      <c r="I172" s="7">
        <f t="shared" si="228"/>
        <v>0.40551328433478584</v>
      </c>
      <c r="J172" s="6">
        <f t="shared" si="229"/>
        <v>0.44609568797625154</v>
      </c>
      <c r="K172" s="106">
        <f t="shared" si="230"/>
        <v>0.44465657658848773</v>
      </c>
      <c r="L172" s="106">
        <f t="shared" si="231"/>
        <v>0.39877590336822732</v>
      </c>
      <c r="M172" s="106">
        <f t="shared" si="220"/>
        <v>0.44451614645497317</v>
      </c>
      <c r="N172" s="106">
        <f t="shared" si="221"/>
        <v>0.44580636919829081</v>
      </c>
      <c r="O172" s="106">
        <f t="shared" si="222"/>
        <v>0.4488455866156229</v>
      </c>
      <c r="P172" s="106">
        <f t="shared" si="223"/>
        <v>0.45374144469241839</v>
      </c>
      <c r="Q172" s="106">
        <f t="shared" si="224"/>
        <v>0.45367878044785043</v>
      </c>
      <c r="R172" s="106">
        <f t="shared" si="225"/>
        <v>0.45140711344297152</v>
      </c>
    </row>
    <row r="173" spans="1:18" ht="13.5" customHeight="1" x14ac:dyDescent="0.25">
      <c r="A173" s="75" t="str">
        <f>'Sample Data Formatted'!A94</f>
        <v>Test 91</v>
      </c>
      <c r="B173" s="71" t="str">
        <f>'Sample Data Formatted'!B94</f>
        <v>Test compound</v>
      </c>
      <c r="C173" s="72">
        <f>INDEX('Sample Data Formatted'!D94:GW94, MATCH('ISTD Template'!$B$7,'Sample Data Formatted'!$D$3:$GW$3, 0))</f>
        <v>11071</v>
      </c>
      <c r="D173" s="73">
        <f>INDEX('Sample Data Formatted'!D94:GW94, MATCH('ISTD Template'!$B$8,'Sample Data Formatted'!$D$3:$GW$3, 0))</f>
        <v>1329463</v>
      </c>
      <c r="E173" s="71">
        <f>INDEX('Cal Data Formatted'!$B$52:$GW$52, MATCH('ISTD Template'!$B$8,'Cal Data Formatted'!$B$3:$GW$3, 0))</f>
        <v>40</v>
      </c>
      <c r="F173" s="7">
        <f t="shared" si="219"/>
        <v>0.52264783470081044</v>
      </c>
      <c r="G173" s="7">
        <f t="shared" si="226"/>
        <v>1.3567583446833416</v>
      </c>
      <c r="H173" s="7">
        <f t="shared" si="227"/>
        <v>0.54073881677689073</v>
      </c>
      <c r="I173" s="7">
        <f t="shared" si="228"/>
        <v>0.48050305950919037</v>
      </c>
      <c r="J173" s="6">
        <f t="shared" si="229"/>
        <v>0.52070605487636512</v>
      </c>
      <c r="K173" s="106">
        <f t="shared" si="230"/>
        <v>0.51926986816474929</v>
      </c>
      <c r="L173" s="106">
        <f t="shared" si="231"/>
        <v>0.47604926185969598</v>
      </c>
      <c r="M173" s="106">
        <f t="shared" si="220"/>
        <v>0.51760651850453887</v>
      </c>
      <c r="N173" s="106">
        <f t="shared" si="221"/>
        <v>0.51910888845800396</v>
      </c>
      <c r="O173" s="106">
        <f t="shared" si="222"/>
        <v>0.52264783470081044</v>
      </c>
      <c r="P173" s="106">
        <f t="shared" si="223"/>
        <v>0.52834669071187312</v>
      </c>
      <c r="Q173" s="106">
        <f t="shared" si="224"/>
        <v>0.52827373700569813</v>
      </c>
      <c r="R173" s="106">
        <f t="shared" si="225"/>
        <v>0.52562913783157539</v>
      </c>
    </row>
    <row r="174" spans="1:18" ht="13.5" customHeight="1" x14ac:dyDescent="0.25">
      <c r="A174" s="75" t="str">
        <f>'Sample Data Formatted'!A95</f>
        <v>Test 92</v>
      </c>
      <c r="B174" s="71" t="str">
        <f>'Sample Data Formatted'!B95</f>
        <v>Test compound</v>
      </c>
      <c r="C174" s="72">
        <f>INDEX('Sample Data Formatted'!D95:GW95, MATCH('ISTD Template'!$B$7,'Sample Data Formatted'!$D$3:$GW$3, 0))</f>
        <v>8660</v>
      </c>
      <c r="D174" s="73">
        <f>INDEX('Sample Data Formatted'!D95:GW95, MATCH('ISTD Template'!$B$8,'Sample Data Formatted'!$D$3:$GW$3, 0))</f>
        <v>1365985</v>
      </c>
      <c r="E174" s="71">
        <f>INDEX('Cal Data Formatted'!$B$52:$GW$52, MATCH('ISTD Template'!$B$8,'Cal Data Formatted'!$B$3:$GW$3, 0))</f>
        <v>40</v>
      </c>
      <c r="F174" s="7">
        <f t="shared" si="219"/>
        <v>0.39789686873459068</v>
      </c>
      <c r="G174" s="7">
        <f t="shared" si="226"/>
        <v>1.2335084458729917</v>
      </c>
      <c r="H174" s="7">
        <f t="shared" si="227"/>
        <v>0.41684951144669741</v>
      </c>
      <c r="I174" s="7">
        <f t="shared" si="228"/>
        <v>0.35374476781327352</v>
      </c>
      <c r="J174" s="6">
        <f t="shared" si="229"/>
        <v>0.3945887601578697</v>
      </c>
      <c r="K174" s="106">
        <f t="shared" si="230"/>
        <v>0.39314762914768486</v>
      </c>
      <c r="L174" s="106">
        <f t="shared" si="231"/>
        <v>0.3454298594640936</v>
      </c>
      <c r="M174" s="106">
        <f t="shared" si="220"/>
        <v>0.39405886578955657</v>
      </c>
      <c r="N174" s="106">
        <f t="shared" si="221"/>
        <v>0.39520263461528382</v>
      </c>
      <c r="O174" s="106">
        <f t="shared" si="222"/>
        <v>0.39789686873459068</v>
      </c>
      <c r="P174" s="106">
        <f t="shared" si="223"/>
        <v>0.40223805282915315</v>
      </c>
      <c r="Q174" s="106">
        <f t="shared" si="224"/>
        <v>0.40218249416429019</v>
      </c>
      <c r="R174" s="106">
        <f t="shared" si="225"/>
        <v>0.40016837486817886</v>
      </c>
    </row>
    <row r="175" spans="1:18" ht="13.5" customHeight="1" x14ac:dyDescent="0.25">
      <c r="A175" s="75" t="str">
        <f>'Sample Data Formatted'!A96</f>
        <v>Test 93</v>
      </c>
      <c r="B175" s="71" t="str">
        <f>'Sample Data Formatted'!B96</f>
        <v>Test compound</v>
      </c>
      <c r="C175" s="72">
        <f>INDEX('Sample Data Formatted'!D96:GW96, MATCH('ISTD Template'!$B$7,'Sample Data Formatted'!$D$3:$GW$3, 0))</f>
        <v>11406</v>
      </c>
      <c r="D175" s="73">
        <f>INDEX('Sample Data Formatted'!D96:GW96, MATCH('ISTD Template'!$B$8,'Sample Data Formatted'!$D$3:$GW$3, 0))</f>
        <v>1350444</v>
      </c>
      <c r="E175" s="71">
        <f>INDEX('Cal Data Formatted'!$B$52:$GW$52, MATCH('ISTD Template'!$B$8,'Cal Data Formatted'!$B$3:$GW$3, 0))</f>
        <v>40</v>
      </c>
      <c r="F175" s="7">
        <f t="shared" si="219"/>
        <v>0.53009700120348202</v>
      </c>
      <c r="G175" s="7">
        <f t="shared" si="226"/>
        <v>1.3641178790209298</v>
      </c>
      <c r="H175" s="7">
        <f t="shared" si="227"/>
        <v>0.54813653154532649</v>
      </c>
      <c r="I175" s="7">
        <f t="shared" si="228"/>
        <v>0.48807208803833851</v>
      </c>
      <c r="J175" s="6">
        <f t="shared" si="229"/>
        <v>0.52823675650527224</v>
      </c>
      <c r="K175" s="106">
        <f t="shared" si="230"/>
        <v>0.52680086493741096</v>
      </c>
      <c r="L175" s="106">
        <f t="shared" si="231"/>
        <v>0.48384867943119025</v>
      </c>
      <c r="M175" s="106">
        <f t="shared" si="220"/>
        <v>0.52498383241116919</v>
      </c>
      <c r="N175" s="106">
        <f t="shared" si="221"/>
        <v>0.52650761526102241</v>
      </c>
      <c r="O175" s="106">
        <f t="shared" si="222"/>
        <v>0.53009700120348202</v>
      </c>
      <c r="P175" s="106">
        <f t="shared" si="223"/>
        <v>0.53587687554667152</v>
      </c>
      <c r="Q175" s="106">
        <f t="shared" si="224"/>
        <v>0.53580288350608885</v>
      </c>
      <c r="R175" s="106">
        <f t="shared" si="225"/>
        <v>0.53312065201268954</v>
      </c>
    </row>
    <row r="176" spans="1:18" ht="13.5" customHeight="1" x14ac:dyDescent="0.25">
      <c r="A176" s="75" t="str">
        <f>'Sample Data Formatted'!A97</f>
        <v>Test 94</v>
      </c>
      <c r="B176" s="71" t="str">
        <f>'Sample Data Formatted'!B97</f>
        <v>Test compound</v>
      </c>
      <c r="C176" s="72">
        <f>INDEX('Sample Data Formatted'!D97:GW97, MATCH('ISTD Template'!$B$7,'Sample Data Formatted'!$D$3:$GW$3, 0))</f>
        <v>8294</v>
      </c>
      <c r="D176" s="73">
        <f>INDEX('Sample Data Formatted'!D97:GW97, MATCH('ISTD Template'!$B$8,'Sample Data Formatted'!$D$3:$GW$3, 0))</f>
        <v>1361010</v>
      </c>
      <c r="E176" s="71">
        <f>INDEX('Cal Data Formatted'!$B$52:$GW$52, MATCH('ISTD Template'!$B$8,'Cal Data Formatted'!$B$3:$GW$3, 0))</f>
        <v>40</v>
      </c>
      <c r="F176" s="7">
        <f t="shared" si="219"/>
        <v>0.38247343356197022</v>
      </c>
      <c r="G176" s="7">
        <f t="shared" si="226"/>
        <v>1.2182705933272393</v>
      </c>
      <c r="H176" s="7">
        <f t="shared" si="227"/>
        <v>0.40153260664726986</v>
      </c>
      <c r="I176" s="7">
        <f t="shared" si="228"/>
        <v>0.33807315934578108</v>
      </c>
      <c r="J176" s="6">
        <f t="shared" si="229"/>
        <v>0.37899628751651604</v>
      </c>
      <c r="K176" s="106">
        <f t="shared" si="230"/>
        <v>0.3775545450205261</v>
      </c>
      <c r="L176" s="106">
        <f t="shared" si="231"/>
        <v>0.32928052115808265</v>
      </c>
      <c r="M176" s="106">
        <f t="shared" si="220"/>
        <v>0.37878420079902708</v>
      </c>
      <c r="N176" s="106">
        <f t="shared" si="221"/>
        <v>0.37988363440695749</v>
      </c>
      <c r="O176" s="106">
        <f t="shared" si="222"/>
        <v>0.38247343356197028</v>
      </c>
      <c r="P176" s="106">
        <f t="shared" si="223"/>
        <v>0.38664665073823551</v>
      </c>
      <c r="Q176" s="106">
        <f t="shared" si="224"/>
        <v>0.38659324348390267</v>
      </c>
      <c r="R176" s="106">
        <f t="shared" si="225"/>
        <v>0.38465710592023461</v>
      </c>
    </row>
    <row r="177" spans="1:21" ht="13.5" customHeight="1" x14ac:dyDescent="0.25">
      <c r="A177" s="75" t="str">
        <f>'Sample Data Formatted'!A98</f>
        <v>Test 95</v>
      </c>
      <c r="B177" s="71" t="str">
        <f>'Sample Data Formatted'!B98</f>
        <v>Test compound</v>
      </c>
      <c r="C177" s="72">
        <f>INDEX('Sample Data Formatted'!D98:GW98, MATCH('ISTD Template'!$B$7,'Sample Data Formatted'!$D$3:$GW$3, 0))</f>
        <v>20362</v>
      </c>
      <c r="D177" s="73">
        <f>INDEX('Sample Data Formatted'!D98:GW98, MATCH('ISTD Template'!$B$8,'Sample Data Formatted'!$D$3:$GW$3, 0))</f>
        <v>3953119</v>
      </c>
      <c r="E177" s="71">
        <f>INDEX('Cal Data Formatted'!$B$52:$GW$52, MATCH('ISTD Template'!$B$8,'Cal Data Formatted'!$B$3:$GW$3, 0))</f>
        <v>40</v>
      </c>
      <c r="F177" s="7">
        <f t="shared" si="219"/>
        <v>0.32328019907779998</v>
      </c>
      <c r="G177" s="7">
        <f t="shared" si="226"/>
        <v>1.1597896019864042</v>
      </c>
      <c r="H177" s="7">
        <f t="shared" si="227"/>
        <v>0.34274822254497095</v>
      </c>
      <c r="I177" s="7">
        <f t="shared" si="228"/>
        <v>0.27792746648436473</v>
      </c>
      <c r="J177" s="6">
        <f t="shared" si="229"/>
        <v>0.31915407717025879</v>
      </c>
      <c r="K177" s="106">
        <f t="shared" si="230"/>
        <v>0.3177099874525211</v>
      </c>
      <c r="L177" s="106">
        <f t="shared" si="231"/>
        <v>0.26730061240809999</v>
      </c>
      <c r="M177" s="106">
        <f t="shared" si="220"/>
        <v>0.3201619278532043</v>
      </c>
      <c r="N177" s="106">
        <f t="shared" si="221"/>
        <v>0.32109120838475524</v>
      </c>
      <c r="O177" s="106">
        <f t="shared" si="222"/>
        <v>0.32328019907780003</v>
      </c>
      <c r="P177" s="106">
        <f t="shared" si="223"/>
        <v>0.3268085495865975</v>
      </c>
      <c r="Q177" s="106">
        <f t="shared" si="224"/>
        <v>0.32676340081441713</v>
      </c>
      <c r="R177" s="106">
        <f t="shared" si="225"/>
        <v>0.32512661512431629</v>
      </c>
    </row>
    <row r="178" spans="1:21" ht="13.5" customHeight="1" x14ac:dyDescent="0.25">
      <c r="A178" s="75" t="str">
        <f>'Sample Data Formatted'!A99</f>
        <v>Test 96</v>
      </c>
      <c r="B178" s="71" t="str">
        <f>'Sample Data Formatted'!B99</f>
        <v>Test compound</v>
      </c>
      <c r="C178" s="72">
        <f>INDEX('Sample Data Formatted'!D99:GW99, MATCH('ISTD Template'!$B$7,'Sample Data Formatted'!$D$3:$GW$3, 0))</f>
        <v>20054</v>
      </c>
      <c r="D178" s="73">
        <f>INDEX('Sample Data Formatted'!D99:GW99, MATCH('ISTD Template'!$B$8,'Sample Data Formatted'!$D$3:$GW$3, 0))</f>
        <v>4705178</v>
      </c>
      <c r="E178" s="71">
        <f>INDEX('Cal Data Formatted'!$B$52:$GW$52, MATCH('ISTD Template'!$B$8,'Cal Data Formatted'!$B$3:$GW$3, 0))</f>
        <v>40</v>
      </c>
      <c r="F178" s="7">
        <f t="shared" si="219"/>
        <v>0.26749983142735778</v>
      </c>
      <c r="G178" s="7">
        <f t="shared" si="226"/>
        <v>1.1046804121274438</v>
      </c>
      <c r="H178" s="7">
        <f t="shared" si="227"/>
        <v>0.2873531324488563</v>
      </c>
      <c r="I178" s="7">
        <f t="shared" si="228"/>
        <v>0.22124955574614386</v>
      </c>
      <c r="J178" s="6">
        <f t="shared" si="229"/>
        <v>0.26276181584763142</v>
      </c>
      <c r="K178" s="106">
        <f t="shared" si="230"/>
        <v>0.26131551363808336</v>
      </c>
      <c r="L178" s="106">
        <f t="shared" si="231"/>
        <v>0.20889315396475897</v>
      </c>
      <c r="M178" s="106">
        <f t="shared" si="220"/>
        <v>0.26491960217328159</v>
      </c>
      <c r="N178" s="106">
        <f t="shared" si="221"/>
        <v>0.26568854003662024</v>
      </c>
      <c r="O178" s="106">
        <f t="shared" si="222"/>
        <v>0.26749983142735784</v>
      </c>
      <c r="P178" s="106">
        <f t="shared" si="223"/>
        <v>0.27042016134885</v>
      </c>
      <c r="Q178" s="106">
        <f t="shared" si="224"/>
        <v>0.27038279726756198</v>
      </c>
      <c r="R178" s="106">
        <f t="shared" si="225"/>
        <v>0.2690282021376284</v>
      </c>
    </row>
    <row r="179" spans="1:21" ht="13.5" customHeight="1" x14ac:dyDescent="0.25">
      <c r="A179" s="75" t="str">
        <f>'Sample Data Formatted'!A100</f>
        <v>Test 97</v>
      </c>
      <c r="B179" s="71" t="str">
        <f>'Sample Data Formatted'!B100</f>
        <v>Test compound</v>
      </c>
      <c r="C179" s="72">
        <f>INDEX('Sample Data Formatted'!D100:GW100, MATCH('ISTD Template'!$B$7,'Sample Data Formatted'!$D$3:$GW$3, 0))</f>
        <v>4003</v>
      </c>
      <c r="D179" s="73">
        <f>INDEX('Sample Data Formatted'!D100:GW100, MATCH('ISTD Template'!$B$8,'Sample Data Formatted'!$D$3:$GW$3, 0))</f>
        <v>2145572</v>
      </c>
      <c r="E179" s="71">
        <f>INDEX('Cal Data Formatted'!$B$52:$GW$52, MATCH('ISTD Template'!$B$8,'Cal Data Formatted'!$B$3:$GW$3, 0))</f>
        <v>40</v>
      </c>
      <c r="F179" s="7">
        <f t="shared" ref="F179:F182" si="232">C179*E179/D179/$E$31</f>
        <v>0.11709572960253954</v>
      </c>
      <c r="G179" s="7">
        <f t="shared" si="226"/>
        <v>0.956086049053815</v>
      </c>
      <c r="H179" s="7">
        <f t="shared" si="227"/>
        <v>0.13798787864445702</v>
      </c>
      <c r="I179" s="7">
        <f t="shared" si="228"/>
        <v>6.8425352232279857E-2</v>
      </c>
      <c r="J179" s="6">
        <f t="shared" si="229"/>
        <v>0.11070620491166214</v>
      </c>
      <c r="K179" s="106">
        <f t="shared" si="230"/>
        <v>0.1092539341098165</v>
      </c>
      <c r="L179" s="106">
        <f t="shared" si="231"/>
        <v>5.1400210621717624E-2</v>
      </c>
      <c r="M179" s="106">
        <f t="shared" si="220"/>
        <v>0.11596625664012415</v>
      </c>
      <c r="N179" s="106">
        <f t="shared" si="221"/>
        <v>0.1163028525162644</v>
      </c>
      <c r="O179" s="106">
        <f t="shared" si="222"/>
        <v>0.11709572960253954</v>
      </c>
      <c r="P179" s="106">
        <f t="shared" si="223"/>
        <v>0.1183749975647389</v>
      </c>
      <c r="Q179" s="106">
        <f t="shared" si="224"/>
        <v>0.11835863526946114</v>
      </c>
      <c r="R179" s="106">
        <f t="shared" si="225"/>
        <v>0.11776540323395884</v>
      </c>
    </row>
    <row r="180" spans="1:21" ht="13.5" customHeight="1" x14ac:dyDescent="0.25">
      <c r="A180" s="75" t="str">
        <f>'Sample Data Formatted'!A101</f>
        <v>Test 98</v>
      </c>
      <c r="B180" s="71" t="str">
        <f>'Sample Data Formatted'!B101</f>
        <v>Test compound</v>
      </c>
      <c r="C180" s="72">
        <f>INDEX('Sample Data Formatted'!D101:GW101, MATCH('ISTD Template'!$B$7,'Sample Data Formatted'!$D$3:$GW$3, 0))</f>
        <v>20362</v>
      </c>
      <c r="D180" s="73">
        <f>INDEX('Sample Data Formatted'!D101:GW101, MATCH('ISTD Template'!$B$8,'Sample Data Formatted'!$D$3:$GW$3, 0))</f>
        <v>3953119</v>
      </c>
      <c r="E180" s="71">
        <f>INDEX('Cal Data Formatted'!$B$52:$GW$52, MATCH('ISTD Template'!$B$8,'Cal Data Formatted'!$B$3:$GW$3, 0))</f>
        <v>40</v>
      </c>
      <c r="F180" s="7">
        <f t="shared" si="232"/>
        <v>0.32328019907779998</v>
      </c>
      <c r="G180" s="7">
        <f t="shared" si="226"/>
        <v>1.1597896019864042</v>
      </c>
      <c r="H180" s="7">
        <f t="shared" si="227"/>
        <v>0.34274822254497095</v>
      </c>
      <c r="I180" s="7">
        <f t="shared" si="228"/>
        <v>0.27792746648436473</v>
      </c>
      <c r="J180" s="6">
        <f t="shared" si="229"/>
        <v>0.31915407717025879</v>
      </c>
      <c r="K180" s="106">
        <f t="shared" si="230"/>
        <v>0.3177099874525211</v>
      </c>
      <c r="L180" s="106">
        <f t="shared" si="231"/>
        <v>0.26730061240809999</v>
      </c>
      <c r="M180" s="106">
        <f t="shared" si="220"/>
        <v>0.3201619278532043</v>
      </c>
      <c r="N180" s="106">
        <f t="shared" si="221"/>
        <v>0.32109120838475524</v>
      </c>
      <c r="O180" s="106">
        <f t="shared" si="222"/>
        <v>0.32328019907780003</v>
      </c>
      <c r="P180" s="106">
        <f t="shared" si="223"/>
        <v>0.3268085495865975</v>
      </c>
      <c r="Q180" s="106">
        <f t="shared" si="224"/>
        <v>0.32676340081441713</v>
      </c>
      <c r="R180" s="106">
        <f t="shared" si="225"/>
        <v>0.32512661512431629</v>
      </c>
    </row>
    <row r="181" spans="1:21" ht="13.5" customHeight="1" x14ac:dyDescent="0.25">
      <c r="A181" s="75" t="str">
        <f>'Sample Data Formatted'!A102</f>
        <v>Test 99</v>
      </c>
      <c r="B181" s="71" t="str">
        <f>'Sample Data Formatted'!B102</f>
        <v>Test compound</v>
      </c>
      <c r="C181" s="72">
        <f>INDEX('Sample Data Formatted'!D102:GW102, MATCH('ISTD Template'!$B$7,'Sample Data Formatted'!$D$3:$GW$3, 0))</f>
        <v>20054</v>
      </c>
      <c r="D181" s="73">
        <f>INDEX('Sample Data Formatted'!D102:GW102, MATCH('ISTD Template'!$B$8,'Sample Data Formatted'!$D$3:$GW$3, 0))</f>
        <v>4705178</v>
      </c>
      <c r="E181" s="71">
        <f>INDEX('Cal Data Formatted'!$B$52:$GW$52, MATCH('ISTD Template'!$B$8,'Cal Data Formatted'!$B$3:$GW$3, 0))</f>
        <v>40</v>
      </c>
      <c r="F181" s="7">
        <f t="shared" si="232"/>
        <v>0.26749983142735778</v>
      </c>
      <c r="G181" s="7">
        <f t="shared" si="226"/>
        <v>1.1046804121274438</v>
      </c>
      <c r="H181" s="7">
        <f t="shared" si="227"/>
        <v>0.2873531324488563</v>
      </c>
      <c r="I181" s="7">
        <f t="shared" si="228"/>
        <v>0.22124955574614386</v>
      </c>
      <c r="J181" s="6">
        <f t="shared" si="229"/>
        <v>0.26276181584763142</v>
      </c>
      <c r="K181" s="106">
        <f t="shared" si="230"/>
        <v>0.26131551363808336</v>
      </c>
      <c r="L181" s="106">
        <f t="shared" si="231"/>
        <v>0.20889315396475897</v>
      </c>
      <c r="M181" s="106">
        <f t="shared" si="220"/>
        <v>0.26491960217328159</v>
      </c>
      <c r="N181" s="106">
        <f t="shared" si="221"/>
        <v>0.26568854003662024</v>
      </c>
      <c r="O181" s="106">
        <f t="shared" si="222"/>
        <v>0.26749983142735784</v>
      </c>
      <c r="P181" s="106">
        <f t="shared" si="223"/>
        <v>0.27042016134885</v>
      </c>
      <c r="Q181" s="106">
        <f t="shared" si="224"/>
        <v>0.27038279726756198</v>
      </c>
      <c r="R181" s="106">
        <f t="shared" si="225"/>
        <v>0.2690282021376284</v>
      </c>
    </row>
    <row r="182" spans="1:21" ht="13.5" customHeight="1" x14ac:dyDescent="0.25">
      <c r="A182" s="75" t="str">
        <f>'Sample Data Formatted'!A103</f>
        <v>Test 100</v>
      </c>
      <c r="B182" s="71" t="str">
        <f>'Sample Data Formatted'!B103</f>
        <v>Test compound</v>
      </c>
      <c r="C182" s="72">
        <f>INDEX('Sample Data Formatted'!D103:GW103, MATCH('ISTD Template'!$B$7,'Sample Data Formatted'!$D$3:$GW$3, 0))</f>
        <v>4003</v>
      </c>
      <c r="D182" s="73">
        <f>INDEX('Sample Data Formatted'!D103:GW103, MATCH('ISTD Template'!$B$8,'Sample Data Formatted'!$D$3:$GW$3, 0))</f>
        <v>2145572</v>
      </c>
      <c r="E182" s="71">
        <f>INDEX('Cal Data Formatted'!$B$52:$GW$52, MATCH('ISTD Template'!$B$8,'Cal Data Formatted'!$B$3:$GW$3, 0))</f>
        <v>40</v>
      </c>
      <c r="F182" s="7">
        <f t="shared" si="232"/>
        <v>0.11709572960253954</v>
      </c>
      <c r="G182" s="7">
        <f t="shared" si="226"/>
        <v>0.956086049053815</v>
      </c>
      <c r="H182" s="7">
        <f t="shared" si="227"/>
        <v>0.13798787864445702</v>
      </c>
      <c r="I182" s="7">
        <f t="shared" si="228"/>
        <v>6.8425352232279857E-2</v>
      </c>
      <c r="J182" s="6">
        <f t="shared" si="229"/>
        <v>0.11070620491166214</v>
      </c>
      <c r="K182" s="106">
        <f t="shared" si="230"/>
        <v>0.1092539341098165</v>
      </c>
      <c r="L182" s="106">
        <f t="shared" si="231"/>
        <v>5.1400210621717624E-2</v>
      </c>
      <c r="M182" s="106">
        <f t="shared" si="220"/>
        <v>0.11596625664012415</v>
      </c>
      <c r="N182" s="106">
        <f t="shared" si="221"/>
        <v>0.1163028525162644</v>
      </c>
      <c r="O182" s="106">
        <f t="shared" si="222"/>
        <v>0.11709572960253954</v>
      </c>
      <c r="P182" s="106">
        <f t="shared" si="223"/>
        <v>0.1183749975647389</v>
      </c>
      <c r="Q182" s="106">
        <f t="shared" si="224"/>
        <v>0.11835863526946114</v>
      </c>
      <c r="R182" s="106">
        <f t="shared" si="225"/>
        <v>0.11776540323395884</v>
      </c>
    </row>
    <row r="183" spans="1:21" ht="13.5" customHeight="1" x14ac:dyDescent="0.2">
      <c r="G183" s="3"/>
      <c r="H183" s="3"/>
      <c r="I183" s="3"/>
      <c r="J183" s="3"/>
      <c r="K183" s="3"/>
      <c r="L183" s="3"/>
      <c r="M183" s="3"/>
      <c r="N183" s="3"/>
      <c r="O183" s="3"/>
      <c r="P183" s="3"/>
      <c r="Q183" s="3"/>
      <c r="R183" s="3"/>
      <c r="S183" s="3"/>
      <c r="T183" s="3"/>
      <c r="U183" s="3"/>
    </row>
    <row r="184" spans="1:21" ht="13.5" customHeight="1" x14ac:dyDescent="0.2">
      <c r="G184" s="3"/>
      <c r="H184" s="3"/>
      <c r="I184" s="3"/>
      <c r="J184" s="3"/>
      <c r="K184" s="3"/>
      <c r="L184" s="3"/>
      <c r="M184" s="3"/>
      <c r="N184" s="3"/>
      <c r="O184" s="3"/>
      <c r="P184" s="3"/>
      <c r="Q184" s="3"/>
      <c r="R184" s="3"/>
      <c r="S184" s="3"/>
      <c r="T184" s="3"/>
      <c r="U184" s="3"/>
    </row>
    <row r="185" spans="1:21" ht="13.5" customHeight="1" x14ac:dyDescent="0.2">
      <c r="G185" s="3"/>
      <c r="H185" s="3"/>
      <c r="I185" s="3"/>
      <c r="J185" s="3"/>
      <c r="K185" s="3"/>
      <c r="L185" s="3"/>
      <c r="M185" s="3"/>
      <c r="N185" s="3"/>
      <c r="O185" s="3"/>
      <c r="P185" s="3"/>
      <c r="Q185" s="3"/>
      <c r="R185" s="3"/>
      <c r="S185" s="3"/>
      <c r="T185" s="3"/>
      <c r="U185" s="3"/>
    </row>
    <row r="186" spans="1:21" ht="13.5" customHeight="1" x14ac:dyDescent="0.2">
      <c r="G186" s="3"/>
      <c r="H186" s="3"/>
      <c r="I186" s="3"/>
      <c r="J186" s="3"/>
      <c r="K186" s="3"/>
      <c r="L186" s="3"/>
      <c r="M186" s="3"/>
      <c r="N186" s="3"/>
      <c r="O186" s="3"/>
      <c r="P186" s="3"/>
      <c r="Q186" s="3"/>
      <c r="R186" s="3"/>
      <c r="S186" s="3"/>
      <c r="T186" s="3"/>
      <c r="U186" s="3"/>
    </row>
    <row r="187" spans="1:21" ht="13.5" customHeight="1" x14ac:dyDescent="0.2">
      <c r="G187" s="3"/>
      <c r="H187" s="3"/>
      <c r="I187" s="3"/>
      <c r="J187" s="3"/>
      <c r="K187" s="3"/>
      <c r="L187" s="3"/>
      <c r="M187" s="3"/>
      <c r="N187" s="3"/>
      <c r="O187" s="3"/>
      <c r="P187" s="3"/>
      <c r="Q187" s="3"/>
      <c r="R187" s="3"/>
      <c r="S187" s="3"/>
      <c r="T187" s="3"/>
      <c r="U187" s="3"/>
    </row>
    <row r="188" spans="1:21" ht="13.5" customHeight="1" x14ac:dyDescent="0.2">
      <c r="G188" s="3"/>
      <c r="H188" s="3"/>
      <c r="I188" s="3"/>
      <c r="J188" s="3"/>
      <c r="K188" s="3"/>
      <c r="L188" s="3"/>
      <c r="M188" s="3"/>
      <c r="N188" s="3"/>
      <c r="O188" s="3"/>
      <c r="P188" s="3"/>
      <c r="Q188" s="3"/>
      <c r="R188" s="3"/>
      <c r="S188" s="3"/>
      <c r="T188" s="3"/>
      <c r="U188" s="3"/>
    </row>
    <row r="189" spans="1:21" ht="13.5" customHeight="1" x14ac:dyDescent="0.2">
      <c r="G189" s="3"/>
      <c r="H189" s="3"/>
      <c r="I189" s="3"/>
      <c r="J189" s="3"/>
      <c r="K189" s="3"/>
      <c r="L189" s="3"/>
      <c r="M189" s="3"/>
      <c r="N189" s="3"/>
      <c r="O189" s="3"/>
      <c r="P189" s="3"/>
      <c r="Q189" s="3"/>
      <c r="R189" s="3"/>
      <c r="S189" s="3"/>
      <c r="T189" s="3"/>
      <c r="U189" s="3"/>
    </row>
    <row r="190" spans="1:21" ht="13.5" customHeight="1" x14ac:dyDescent="0.2">
      <c r="G190" s="3"/>
      <c r="H190" s="3"/>
      <c r="I190" s="3"/>
      <c r="J190" s="3"/>
      <c r="K190" s="3"/>
      <c r="L190" s="3"/>
      <c r="M190" s="3"/>
      <c r="N190" s="3"/>
      <c r="O190" s="3"/>
      <c r="P190" s="3"/>
      <c r="Q190" s="3"/>
      <c r="R190" s="3"/>
      <c r="S190" s="3"/>
      <c r="T190" s="3"/>
      <c r="U190" s="3"/>
    </row>
    <row r="191" spans="1:21" ht="13.5" customHeight="1" x14ac:dyDescent="0.2">
      <c r="G191" s="3"/>
      <c r="H191" s="3"/>
      <c r="I191" s="3"/>
      <c r="J191" s="3"/>
      <c r="K191" s="3"/>
      <c r="L191" s="3"/>
      <c r="M191" s="3"/>
      <c r="N191" s="3"/>
      <c r="O191" s="3"/>
      <c r="P191" s="3"/>
      <c r="Q191" s="3"/>
      <c r="R191" s="3"/>
      <c r="S191" s="3"/>
      <c r="T191" s="3"/>
      <c r="U191" s="3"/>
    </row>
    <row r="192" spans="1:21" ht="13.5" customHeight="1" x14ac:dyDescent="0.2">
      <c r="G192" s="3"/>
      <c r="H192" s="3"/>
      <c r="I192" s="3"/>
      <c r="J192" s="3"/>
      <c r="K192" s="3"/>
      <c r="L192" s="3"/>
      <c r="M192" s="3"/>
      <c r="N192" s="3"/>
      <c r="O192" s="3"/>
      <c r="P192" s="3"/>
      <c r="Q192" s="3"/>
      <c r="R192" s="3"/>
      <c r="S192" s="3"/>
      <c r="T192" s="3"/>
      <c r="U192" s="3"/>
    </row>
    <row r="193" spans="7:21" ht="13.5" customHeight="1" x14ac:dyDescent="0.2">
      <c r="G193" s="3"/>
      <c r="H193" s="3"/>
      <c r="I193" s="3"/>
      <c r="J193" s="3"/>
      <c r="K193" s="3"/>
      <c r="L193" s="3"/>
      <c r="M193" s="3"/>
      <c r="N193" s="3"/>
      <c r="O193" s="3"/>
      <c r="P193" s="3"/>
      <c r="Q193" s="3"/>
      <c r="R193" s="3"/>
      <c r="S193" s="3"/>
      <c r="T193" s="3"/>
      <c r="U193" s="3"/>
    </row>
    <row r="194" spans="7:21" ht="13.5" customHeight="1" x14ac:dyDescent="0.2">
      <c r="G194" s="3"/>
      <c r="H194" s="3"/>
      <c r="I194" s="3"/>
      <c r="J194" s="3"/>
      <c r="K194" s="3"/>
      <c r="L194" s="3"/>
      <c r="M194" s="3"/>
      <c r="N194" s="3"/>
      <c r="O194" s="3"/>
      <c r="P194" s="3"/>
      <c r="Q194" s="3"/>
      <c r="R194" s="3"/>
      <c r="S194" s="3"/>
      <c r="T194" s="3"/>
      <c r="U194" s="3"/>
    </row>
    <row r="195" spans="7:21" ht="13.5" customHeight="1" x14ac:dyDescent="0.2">
      <c r="G195" s="3"/>
      <c r="H195" s="3"/>
      <c r="I195" s="3"/>
      <c r="J195" s="3"/>
      <c r="K195" s="3"/>
      <c r="L195" s="3"/>
      <c r="M195" s="3"/>
      <c r="N195" s="3"/>
      <c r="O195" s="3"/>
      <c r="P195" s="3"/>
      <c r="Q195" s="3"/>
      <c r="R195" s="3"/>
      <c r="S195" s="3"/>
      <c r="T195" s="3"/>
      <c r="U195" s="3"/>
    </row>
    <row r="196" spans="7:21" ht="13.5" customHeight="1" x14ac:dyDescent="0.2">
      <c r="G196" s="3"/>
      <c r="H196" s="3"/>
      <c r="I196" s="3"/>
      <c r="J196" s="3"/>
      <c r="K196" s="3"/>
      <c r="L196" s="3"/>
      <c r="M196" s="3"/>
      <c r="N196" s="3"/>
      <c r="O196" s="3"/>
      <c r="P196" s="3"/>
      <c r="Q196" s="3"/>
      <c r="R196" s="3"/>
      <c r="S196" s="3"/>
      <c r="T196" s="3"/>
      <c r="U196" s="3"/>
    </row>
  </sheetData>
  <mergeCells count="80">
    <mergeCell ref="CM17:CO17"/>
    <mergeCell ref="CP17:CR17"/>
    <mergeCell ref="AU48:AW48"/>
    <mergeCell ref="BD44:BH44"/>
    <mergeCell ref="BD48:BF48"/>
    <mergeCell ref="AU40:AW40"/>
    <mergeCell ref="BD40:BF40"/>
    <mergeCell ref="AU33:AY33"/>
    <mergeCell ref="BD33:BH33"/>
    <mergeCell ref="CD17:CF17"/>
    <mergeCell ref="BD17:BK17"/>
    <mergeCell ref="BL17:BN17"/>
    <mergeCell ref="BO17:BQ17"/>
    <mergeCell ref="BR17:BT17"/>
    <mergeCell ref="CG17:CI17"/>
    <mergeCell ref="CJ17:CL17"/>
    <mergeCell ref="CV18:DG18"/>
    <mergeCell ref="AU44:AY44"/>
    <mergeCell ref="D65:I65"/>
    <mergeCell ref="J65:O65"/>
    <mergeCell ref="M82:R82"/>
    <mergeCell ref="C63:O63"/>
    <mergeCell ref="A80:R80"/>
    <mergeCell ref="A51:E51"/>
    <mergeCell ref="AL40:AN40"/>
    <mergeCell ref="AL44:AP44"/>
    <mergeCell ref="A29:D29"/>
    <mergeCell ref="E34:G34"/>
    <mergeCell ref="AU76:AX76"/>
    <mergeCell ref="U46:W46"/>
    <mergeCell ref="U45:AA45"/>
    <mergeCell ref="X46:AA46"/>
    <mergeCell ref="DB16:DG16"/>
    <mergeCell ref="CS17:CU17"/>
    <mergeCell ref="G82:L82"/>
    <mergeCell ref="BU17:BW17"/>
    <mergeCell ref="BX17:BZ17"/>
    <mergeCell ref="CA17:CC17"/>
    <mergeCell ref="AL48:AN48"/>
    <mergeCell ref="H41:J41"/>
    <mergeCell ref="E41:G41"/>
    <mergeCell ref="A49:R49"/>
    <mergeCell ref="G51:L51"/>
    <mergeCell ref="M51:R51"/>
    <mergeCell ref="A82:E82"/>
    <mergeCell ref="A65:C65"/>
    <mergeCell ref="CV16:DA16"/>
    <mergeCell ref="BX16:BZ16"/>
    <mergeCell ref="CA16:CC16"/>
    <mergeCell ref="CS16:CU16"/>
    <mergeCell ref="CG16:CI16"/>
    <mergeCell ref="CJ16:CL16"/>
    <mergeCell ref="CM16:CO16"/>
    <mergeCell ref="CP16:CR16"/>
    <mergeCell ref="CD16:CF16"/>
    <mergeCell ref="AF16:AK17"/>
    <mergeCell ref="BD16:BK16"/>
    <mergeCell ref="BR16:BT16"/>
    <mergeCell ref="AL16:AT16"/>
    <mergeCell ref="AL17:AT17"/>
    <mergeCell ref="BL16:BN16"/>
    <mergeCell ref="AU16:BC16"/>
    <mergeCell ref="AU17:BC17"/>
    <mergeCell ref="BO16:BQ16"/>
    <mergeCell ref="AL76:AO76"/>
    <mergeCell ref="BU16:BW16"/>
    <mergeCell ref="H34:J34"/>
    <mergeCell ref="AL33:AP33"/>
    <mergeCell ref="A1:L1"/>
    <mergeCell ref="A15:H15"/>
    <mergeCell ref="A16:A18"/>
    <mergeCell ref="B16:B18"/>
    <mergeCell ref="C16:C18"/>
    <mergeCell ref="D16:D18"/>
    <mergeCell ref="E16:E17"/>
    <mergeCell ref="F16:F17"/>
    <mergeCell ref="G16:G17"/>
    <mergeCell ref="H16:H17"/>
    <mergeCell ref="V16:Y17"/>
    <mergeCell ref="Z16:AE17"/>
  </mergeCells>
  <conditionalFormatting sqref="C66:O75">
    <cfRule type="cellIs" dxfId="5" priority="4" operator="between">
      <formula>0.2</formula>
      <formula>0.3</formula>
    </cfRule>
    <cfRule type="cellIs" dxfId="4" priority="5" operator="greaterThan">
      <formula>0.3</formula>
    </cfRule>
    <cfRule type="cellIs" dxfId="3" priority="6" operator="lessThan">
      <formula>0.2</formula>
    </cfRule>
  </conditionalFormatting>
  <printOptions horizontalCentered="1"/>
  <pageMargins left="0.25" right="0.23" top="0.35" bottom="0.45" header="0.3" footer="0.39"/>
  <pageSetup scale="65"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F51B-5961-43CF-9479-74492007BC3A}">
  <dimension ref="A1:DH196"/>
  <sheetViews>
    <sheetView zoomScaleNormal="100" zoomScaleSheetLayoutView="75" workbookViewId="0">
      <selection activeCell="B7" sqref="B7"/>
    </sheetView>
  </sheetViews>
  <sheetFormatPr defaultColWidth="9.140625" defaultRowHeight="13.5" customHeight="1" x14ac:dyDescent="0.2"/>
  <cols>
    <col min="1" max="6" width="15.7109375" style="3" customWidth="1"/>
    <col min="7" max="7" width="15.7109375" style="2" customWidth="1"/>
    <col min="8" max="18" width="15.7109375" style="1" customWidth="1"/>
    <col min="19" max="19" width="153.5703125" style="1" customWidth="1"/>
    <col min="20" max="21" width="9.140625" style="1"/>
    <col min="22" max="34" width="12" style="1" customWidth="1"/>
    <col min="35" max="35" width="13.7109375" style="1" customWidth="1"/>
    <col min="36" max="46" width="12" style="1" customWidth="1"/>
    <col min="47" max="47" width="14.85546875" style="1" customWidth="1"/>
    <col min="48" max="61" width="13.140625" style="1" customWidth="1"/>
    <col min="62" max="62" width="12.140625" style="1" customWidth="1"/>
    <col min="63" max="65" width="9.140625" style="1"/>
    <col min="66" max="66" width="16.5703125" style="1" bestFit="1" customWidth="1"/>
    <col min="67" max="68" width="11.42578125" style="1" bestFit="1" customWidth="1"/>
    <col min="69" max="69" width="18" style="1" bestFit="1" customWidth="1"/>
    <col min="70" max="71" width="11.42578125" style="1" bestFit="1" customWidth="1"/>
    <col min="72" max="72" width="18" style="1" bestFit="1" customWidth="1"/>
    <col min="73" max="81" width="18" style="1" customWidth="1"/>
    <col min="82" max="83" width="11.42578125" style="1" bestFit="1" customWidth="1"/>
    <col min="84" max="84" width="18" style="1" bestFit="1" customWidth="1"/>
    <col min="85" max="85" width="9.28515625" style="1" customWidth="1"/>
    <col min="86" max="86" width="10" style="1" customWidth="1"/>
    <col min="87" max="87" width="16.5703125" style="1" bestFit="1" customWidth="1"/>
    <col min="88" max="89" width="9.140625" style="1"/>
    <col min="90" max="90" width="16.5703125" style="1" bestFit="1" customWidth="1"/>
    <col min="91" max="103" width="16.5703125" style="1" customWidth="1"/>
    <col min="104" max="104" width="13.28515625" style="1" bestFit="1" customWidth="1"/>
    <col min="105" max="105" width="14.28515625" style="1" bestFit="1" customWidth="1"/>
    <col min="106" max="106" width="14.28515625" style="1" customWidth="1"/>
    <col min="107" max="107" width="10.7109375" style="1" bestFit="1" customWidth="1"/>
    <col min="108" max="108" width="11.7109375" style="1" bestFit="1" customWidth="1"/>
    <col min="109" max="109" width="16.28515625" style="1" bestFit="1" customWidth="1"/>
    <col min="110" max="110" width="13.28515625" style="1" bestFit="1" customWidth="1"/>
    <col min="111" max="111" width="14.28515625" style="1" bestFit="1" customWidth="1"/>
    <col min="112" max="112" width="17.85546875" style="1" bestFit="1" customWidth="1"/>
    <col min="113" max="16384" width="9.140625" style="1"/>
  </cols>
  <sheetData>
    <row r="1" spans="1:112" s="4" customFormat="1" ht="24.75" customHeight="1" x14ac:dyDescent="0.2">
      <c r="A1" s="144" t="s">
        <v>258</v>
      </c>
      <c r="B1" s="145"/>
      <c r="C1" s="145"/>
      <c r="D1" s="145"/>
      <c r="E1" s="145"/>
      <c r="F1" s="145"/>
      <c r="G1" s="145"/>
      <c r="H1" s="145"/>
      <c r="I1" s="145"/>
      <c r="J1" s="145"/>
      <c r="K1" s="145"/>
      <c r="L1" s="146"/>
      <c r="M1" s="59"/>
      <c r="N1" s="59"/>
      <c r="O1" s="59"/>
      <c r="P1" s="59"/>
      <c r="Q1" s="59"/>
      <c r="R1" s="59"/>
      <c r="S1" s="58"/>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12" s="3" customFormat="1" ht="13.5" customHeight="1" x14ac:dyDescent="0.2">
      <c r="F2" s="55"/>
      <c r="G2" s="27"/>
    </row>
    <row r="3" spans="1:112" s="3" customFormat="1" ht="13.5" customHeight="1" x14ac:dyDescent="0.2">
      <c r="A3" s="21" t="s">
        <v>156</v>
      </c>
      <c r="B3" s="56"/>
      <c r="F3" s="55"/>
      <c r="G3" s="27"/>
    </row>
    <row r="4" spans="1:112" s="3" customFormat="1" ht="13.5" customHeight="1" x14ac:dyDescent="0.2">
      <c r="A4" s="21" t="s">
        <v>157</v>
      </c>
      <c r="B4" s="56"/>
      <c r="F4" s="55"/>
      <c r="G4" s="57"/>
    </row>
    <row r="5" spans="1:112" s="3" customFormat="1" ht="13.5" customHeight="1" x14ac:dyDescent="0.2">
      <c r="A5" s="21" t="s">
        <v>158</v>
      </c>
      <c r="B5" s="56"/>
      <c r="F5" s="55"/>
      <c r="G5" s="27"/>
    </row>
    <row r="6" spans="1:112" s="3" customFormat="1" ht="13.5" customHeight="1" x14ac:dyDescent="0.2">
      <c r="A6" s="3" t="s">
        <v>159</v>
      </c>
      <c r="B6" s="54"/>
      <c r="F6" s="55"/>
      <c r="G6" s="27"/>
    </row>
    <row r="7" spans="1:112" s="3" customFormat="1" ht="13.5" customHeight="1" x14ac:dyDescent="0.2">
      <c r="A7" s="67" t="s">
        <v>160</v>
      </c>
      <c r="B7" t="s">
        <v>161</v>
      </c>
      <c r="F7" s="55"/>
      <c r="G7" s="27"/>
    </row>
    <row r="8" spans="1:112" s="3" customFormat="1" ht="13.5" customHeight="1" x14ac:dyDescent="0.2">
      <c r="A8" s="53"/>
      <c r="B8" s="69"/>
      <c r="C8" s="52"/>
      <c r="G8" s="31"/>
    </row>
    <row r="9" spans="1:112" s="3" customFormat="1" ht="13.5" customHeight="1" x14ac:dyDescent="0.2">
      <c r="A9" s="53"/>
      <c r="B9" s="52"/>
      <c r="C9" s="52"/>
      <c r="G9" s="31"/>
    </row>
    <row r="10" spans="1:112" s="3" customFormat="1" ht="13.5" customHeight="1" x14ac:dyDescent="0.2">
      <c r="A10" s="53"/>
      <c r="B10" s="52"/>
      <c r="C10" s="52"/>
      <c r="G10" s="31"/>
    </row>
    <row r="11" spans="1:112" s="3" customFormat="1" ht="13.5" customHeight="1" x14ac:dyDescent="0.2">
      <c r="A11" s="53"/>
      <c r="B11" s="52"/>
      <c r="C11" s="52"/>
      <c r="G11" s="31"/>
    </row>
    <row r="12" spans="1:112" s="3" customFormat="1" ht="13.5" customHeight="1" x14ac:dyDescent="0.2">
      <c r="A12" s="53"/>
      <c r="B12" s="52"/>
      <c r="C12" s="52"/>
      <c r="G12" s="31"/>
    </row>
    <row r="13" spans="1:112" s="3" customFormat="1" ht="13.5" customHeight="1" x14ac:dyDescent="0.2">
      <c r="A13" s="53"/>
      <c r="B13" s="52"/>
      <c r="C13" s="52"/>
      <c r="G13" s="31"/>
    </row>
    <row r="14" spans="1:112" s="3" customFormat="1" ht="13.5" customHeight="1" x14ac:dyDescent="0.2">
      <c r="A14" s="53"/>
      <c r="B14" s="52"/>
      <c r="C14" s="52"/>
      <c r="G14" s="31"/>
    </row>
    <row r="15" spans="1:112" ht="18.75" customHeight="1" x14ac:dyDescent="0.2">
      <c r="A15" s="147" t="s">
        <v>163</v>
      </c>
      <c r="B15" s="147"/>
      <c r="C15" s="147"/>
      <c r="D15" s="147"/>
      <c r="E15" s="147"/>
      <c r="F15" s="147"/>
      <c r="G15" s="147"/>
      <c r="H15" s="147"/>
      <c r="T15" s="17"/>
      <c r="U15" s="17"/>
      <c r="V15" s="17">
        <v>0</v>
      </c>
      <c r="W15" s="17">
        <v>0</v>
      </c>
      <c r="X15" s="17">
        <v>0</v>
      </c>
      <c r="Y15" s="17">
        <v>9.9999999999999997E+98</v>
      </c>
      <c r="Z15" s="17">
        <v>9.9999999999999997E+98</v>
      </c>
      <c r="AA15" s="17">
        <v>0</v>
      </c>
      <c r="AB15" s="17">
        <v>0</v>
      </c>
      <c r="AC15" s="17">
        <v>0</v>
      </c>
      <c r="AD15" s="17">
        <v>0</v>
      </c>
      <c r="AE15" s="17">
        <v>0</v>
      </c>
      <c r="AF15" s="17">
        <v>9.9999999999999997E+98</v>
      </c>
      <c r="AG15" s="17">
        <v>0</v>
      </c>
      <c r="AH15" s="17">
        <v>0</v>
      </c>
      <c r="AI15" s="17">
        <v>0</v>
      </c>
      <c r="AJ15" s="17">
        <v>0</v>
      </c>
      <c r="AK15" s="17">
        <v>0</v>
      </c>
      <c r="AL15" s="17">
        <v>9.9999999999999997E+98</v>
      </c>
      <c r="AM15" s="17">
        <v>0</v>
      </c>
      <c r="AN15" s="17">
        <v>0</v>
      </c>
      <c r="AO15" s="17">
        <v>0</v>
      </c>
      <c r="AP15" s="17">
        <v>0</v>
      </c>
      <c r="AQ15" s="17">
        <v>0</v>
      </c>
      <c r="AR15" s="17">
        <v>0</v>
      </c>
      <c r="AS15" s="17">
        <v>0</v>
      </c>
      <c r="AT15" s="17">
        <v>0</v>
      </c>
      <c r="AU15" s="17">
        <v>9.9999999999999997E+98</v>
      </c>
      <c r="AV15" s="17">
        <v>0</v>
      </c>
      <c r="AW15" s="17">
        <v>0</v>
      </c>
      <c r="AX15" s="17">
        <v>0</v>
      </c>
      <c r="AY15" s="17">
        <v>0</v>
      </c>
      <c r="AZ15" s="17">
        <v>0</v>
      </c>
      <c r="BA15" s="17">
        <v>0</v>
      </c>
      <c r="BB15" s="17">
        <v>0</v>
      </c>
      <c r="BC15" s="17">
        <v>0</v>
      </c>
      <c r="BD15" s="17">
        <v>9.9999999999999997E+98</v>
      </c>
      <c r="BE15" s="17">
        <v>0</v>
      </c>
      <c r="BF15" s="17">
        <v>0</v>
      </c>
      <c r="BG15" s="17">
        <v>0</v>
      </c>
      <c r="BH15" s="17">
        <v>0</v>
      </c>
      <c r="BI15" s="17">
        <v>0</v>
      </c>
      <c r="BJ15" s="17">
        <v>0</v>
      </c>
      <c r="BK15" s="17">
        <v>0</v>
      </c>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row>
    <row r="16" spans="1:112" s="3" customFormat="1" ht="15.75" customHeight="1" x14ac:dyDescent="0.2">
      <c r="A16" s="148" t="s">
        <v>164</v>
      </c>
      <c r="B16" s="148"/>
      <c r="C16" s="148" t="s">
        <v>166</v>
      </c>
      <c r="D16" s="148"/>
      <c r="E16" s="151" t="s">
        <v>168</v>
      </c>
      <c r="F16" s="151" t="s">
        <v>169</v>
      </c>
      <c r="G16" s="151" t="s">
        <v>170</v>
      </c>
      <c r="H16" s="153" t="s">
        <v>171</v>
      </c>
      <c r="I16" s="50"/>
      <c r="J16" s="49"/>
      <c r="K16" s="49"/>
      <c r="L16" s="49"/>
      <c r="M16" s="49"/>
      <c r="N16" s="49"/>
      <c r="O16" s="49"/>
      <c r="P16" s="49"/>
      <c r="Q16" s="49"/>
      <c r="R16" s="49"/>
      <c r="S16" s="49"/>
      <c r="T16" s="17"/>
      <c r="U16" s="17"/>
      <c r="V16" s="138" t="s">
        <v>172</v>
      </c>
      <c r="W16" s="139"/>
      <c r="X16" s="139"/>
      <c r="Y16" s="155"/>
      <c r="Z16" s="138" t="s">
        <v>173</v>
      </c>
      <c r="AA16" s="139"/>
      <c r="AB16" s="139"/>
      <c r="AC16" s="139"/>
      <c r="AD16" s="139"/>
      <c r="AE16" s="155"/>
      <c r="AF16" s="138" t="s">
        <v>174</v>
      </c>
      <c r="AG16" s="139"/>
      <c r="AH16" s="139"/>
      <c r="AI16" s="139"/>
      <c r="AJ16" s="139"/>
      <c r="AK16" s="155"/>
      <c r="AL16" s="138" t="s">
        <v>175</v>
      </c>
      <c r="AM16" s="139"/>
      <c r="AN16" s="139"/>
      <c r="AO16" s="139"/>
      <c r="AP16" s="139"/>
      <c r="AQ16" s="139"/>
      <c r="AR16" s="139"/>
      <c r="AS16" s="139"/>
      <c r="AT16" s="155"/>
      <c r="AU16" s="138" t="s">
        <v>175</v>
      </c>
      <c r="AV16" s="139"/>
      <c r="AW16" s="139"/>
      <c r="AX16" s="139"/>
      <c r="AY16" s="139"/>
      <c r="AZ16" s="139"/>
      <c r="BA16" s="139"/>
      <c r="BB16" s="139"/>
      <c r="BC16" s="155"/>
      <c r="BD16" s="138" t="s">
        <v>175</v>
      </c>
      <c r="BE16" s="139"/>
      <c r="BF16" s="139"/>
      <c r="BG16" s="139"/>
      <c r="BH16" s="139"/>
      <c r="BI16" s="139"/>
      <c r="BJ16" s="139"/>
      <c r="BK16" s="155"/>
      <c r="BL16" s="138" t="s">
        <v>176</v>
      </c>
      <c r="BM16" s="139"/>
      <c r="BN16" s="139"/>
      <c r="BO16" s="138" t="s">
        <v>176</v>
      </c>
      <c r="BP16" s="139"/>
      <c r="BQ16" s="139"/>
      <c r="BR16" s="138" t="s">
        <v>176</v>
      </c>
      <c r="BS16" s="139"/>
      <c r="BT16" s="139"/>
      <c r="BU16" s="138" t="s">
        <v>176</v>
      </c>
      <c r="BV16" s="139"/>
      <c r="BW16" s="139"/>
      <c r="BX16" s="138" t="s">
        <v>176</v>
      </c>
      <c r="BY16" s="139"/>
      <c r="BZ16" s="139"/>
      <c r="CA16" s="138" t="s">
        <v>176</v>
      </c>
      <c r="CB16" s="139"/>
      <c r="CC16" s="139"/>
      <c r="CD16" s="138" t="s">
        <v>176</v>
      </c>
      <c r="CE16" s="139"/>
      <c r="CF16" s="139"/>
      <c r="CG16" s="138" t="s">
        <v>176</v>
      </c>
      <c r="CH16" s="139"/>
      <c r="CI16" s="139"/>
      <c r="CJ16" s="138" t="s">
        <v>176</v>
      </c>
      <c r="CK16" s="139"/>
      <c r="CL16" s="155"/>
      <c r="CM16" s="138" t="s">
        <v>176</v>
      </c>
      <c r="CN16" s="139"/>
      <c r="CO16" s="139"/>
      <c r="CP16" s="138" t="s">
        <v>176</v>
      </c>
      <c r="CQ16" s="139"/>
      <c r="CR16" s="139"/>
      <c r="CS16" s="138" t="s">
        <v>176</v>
      </c>
      <c r="CT16" s="139"/>
      <c r="CU16" s="155"/>
      <c r="CV16" s="159" t="s">
        <v>286</v>
      </c>
      <c r="CW16" s="160"/>
      <c r="CX16" s="160"/>
      <c r="CY16" s="160"/>
      <c r="CZ16" s="160"/>
      <c r="DA16" s="160"/>
      <c r="DB16" s="159" t="s">
        <v>287</v>
      </c>
      <c r="DC16" s="160"/>
      <c r="DD16" s="160"/>
      <c r="DE16" s="160"/>
      <c r="DF16" s="160"/>
      <c r="DG16" s="160"/>
      <c r="DH16" s="17"/>
    </row>
    <row r="17" spans="1:112" s="3" customFormat="1" ht="13.5" customHeight="1" x14ac:dyDescent="0.2">
      <c r="A17" s="149"/>
      <c r="B17" s="149"/>
      <c r="C17" s="149"/>
      <c r="D17" s="149"/>
      <c r="E17" s="152"/>
      <c r="F17" s="152"/>
      <c r="G17" s="152"/>
      <c r="H17" s="154"/>
      <c r="I17" s="50"/>
      <c r="J17" s="49"/>
      <c r="K17" s="49"/>
      <c r="L17" s="49"/>
      <c r="M17" s="49"/>
      <c r="N17" s="49"/>
      <c r="O17" s="49"/>
      <c r="P17" s="49"/>
      <c r="Q17" s="49"/>
      <c r="R17" s="49"/>
      <c r="S17" s="49"/>
      <c r="T17" s="17"/>
      <c r="U17" s="17"/>
      <c r="V17" s="156"/>
      <c r="W17" s="157"/>
      <c r="X17" s="157"/>
      <c r="Y17" s="158"/>
      <c r="Z17" s="156"/>
      <c r="AA17" s="157"/>
      <c r="AB17" s="157"/>
      <c r="AC17" s="157"/>
      <c r="AD17" s="157"/>
      <c r="AE17" s="158"/>
      <c r="AF17" s="156"/>
      <c r="AG17" s="157"/>
      <c r="AH17" s="157"/>
      <c r="AI17" s="157"/>
      <c r="AJ17" s="157"/>
      <c r="AK17" s="158"/>
      <c r="AL17" s="156" t="s">
        <v>289</v>
      </c>
      <c r="AM17" s="157"/>
      <c r="AN17" s="157"/>
      <c r="AO17" s="157"/>
      <c r="AP17" s="157"/>
      <c r="AQ17" s="157"/>
      <c r="AR17" s="157"/>
      <c r="AS17" s="157"/>
      <c r="AT17" s="158"/>
      <c r="AU17" s="156" t="s">
        <v>177</v>
      </c>
      <c r="AV17" s="157"/>
      <c r="AW17" s="157"/>
      <c r="AX17" s="157"/>
      <c r="AY17" s="157"/>
      <c r="AZ17" s="157"/>
      <c r="BA17" s="157"/>
      <c r="BB17" s="157"/>
      <c r="BC17" s="158"/>
      <c r="BD17" s="156" t="s">
        <v>178</v>
      </c>
      <c r="BE17" s="157"/>
      <c r="BF17" s="157"/>
      <c r="BG17" s="157"/>
      <c r="BH17" s="157"/>
      <c r="BI17" s="157"/>
      <c r="BJ17" s="157"/>
      <c r="BK17" s="158"/>
      <c r="BL17" s="156" t="s">
        <v>290</v>
      </c>
      <c r="BM17" s="157"/>
      <c r="BN17" s="157"/>
      <c r="BO17" s="156" t="s">
        <v>291</v>
      </c>
      <c r="BP17" s="157"/>
      <c r="BQ17" s="157"/>
      <c r="BR17" s="156" t="s">
        <v>292</v>
      </c>
      <c r="BS17" s="157"/>
      <c r="BT17" s="157"/>
      <c r="BU17" s="156" t="s">
        <v>293</v>
      </c>
      <c r="BV17" s="157"/>
      <c r="BW17" s="157"/>
      <c r="BX17" s="156" t="s">
        <v>295</v>
      </c>
      <c r="BY17" s="157"/>
      <c r="BZ17" s="157"/>
      <c r="CA17" s="156" t="s">
        <v>296</v>
      </c>
      <c r="CB17" s="157"/>
      <c r="CC17" s="157"/>
      <c r="CD17" s="156" t="s">
        <v>294</v>
      </c>
      <c r="CE17" s="157"/>
      <c r="CF17" s="157"/>
      <c r="CG17" s="156" t="s">
        <v>297</v>
      </c>
      <c r="CH17" s="157"/>
      <c r="CI17" s="157"/>
      <c r="CJ17" s="156" t="s">
        <v>298</v>
      </c>
      <c r="CK17" s="157"/>
      <c r="CL17" s="158"/>
      <c r="CM17" s="156" t="s">
        <v>299</v>
      </c>
      <c r="CN17" s="157"/>
      <c r="CO17" s="157"/>
      <c r="CP17" s="156" t="s">
        <v>300</v>
      </c>
      <c r="CQ17" s="157"/>
      <c r="CR17" s="157"/>
      <c r="CS17" s="156" t="s">
        <v>301</v>
      </c>
      <c r="CT17" s="157"/>
      <c r="CU17" s="158"/>
      <c r="CV17" s="119" t="s">
        <v>282</v>
      </c>
      <c r="CW17" s="119" t="s">
        <v>283</v>
      </c>
      <c r="CX17" s="119" t="s">
        <v>284</v>
      </c>
      <c r="CY17" s="119" t="s">
        <v>285</v>
      </c>
      <c r="CZ17" s="119" t="s">
        <v>179</v>
      </c>
      <c r="DA17" s="119" t="s">
        <v>180</v>
      </c>
      <c r="DB17" s="119" t="s">
        <v>282</v>
      </c>
      <c r="DC17" s="119" t="s">
        <v>283</v>
      </c>
      <c r="DD17" s="119" t="s">
        <v>284</v>
      </c>
      <c r="DE17" s="119" t="s">
        <v>285</v>
      </c>
      <c r="DF17" s="119" t="s">
        <v>179</v>
      </c>
      <c r="DG17" s="119" t="s">
        <v>180</v>
      </c>
      <c r="DH17" s="17"/>
    </row>
    <row r="18" spans="1:112" s="3" customFormat="1" ht="13.5" customHeight="1" x14ac:dyDescent="0.2">
      <c r="A18" s="150"/>
      <c r="B18" s="150"/>
      <c r="C18" s="150"/>
      <c r="D18" s="150"/>
      <c r="E18" s="51" t="s">
        <v>302</v>
      </c>
      <c r="F18" s="51" t="s">
        <v>303</v>
      </c>
      <c r="G18" s="51" t="s">
        <v>304</v>
      </c>
      <c r="H18" s="47" t="s">
        <v>259</v>
      </c>
      <c r="I18" s="50"/>
      <c r="J18" s="49"/>
      <c r="K18" s="49"/>
      <c r="L18" s="49"/>
      <c r="M18" s="49"/>
      <c r="N18" s="49"/>
      <c r="O18" s="49"/>
      <c r="P18" s="49"/>
      <c r="Q18" s="49"/>
      <c r="R18" s="49"/>
      <c r="S18" s="49"/>
      <c r="T18" s="17" t="s">
        <v>185</v>
      </c>
      <c r="U18" s="17" t="s">
        <v>186</v>
      </c>
      <c r="V18" s="17" t="s">
        <v>170</v>
      </c>
      <c r="W18" s="17" t="s">
        <v>187</v>
      </c>
      <c r="X18" s="17" t="s">
        <v>188</v>
      </c>
      <c r="Y18" s="17" t="s">
        <v>189</v>
      </c>
      <c r="Z18" s="47" t="s">
        <v>190</v>
      </c>
      <c r="AA18" s="47" t="s">
        <v>191</v>
      </c>
      <c r="AB18" s="47" t="s">
        <v>192</v>
      </c>
      <c r="AC18" s="47" t="s">
        <v>193</v>
      </c>
      <c r="AD18" s="47" t="s">
        <v>194</v>
      </c>
      <c r="AE18" s="47" t="s">
        <v>195</v>
      </c>
      <c r="AF18" s="47" t="s">
        <v>196</v>
      </c>
      <c r="AG18" s="47" t="s">
        <v>191</v>
      </c>
      <c r="AH18" s="47" t="s">
        <v>192</v>
      </c>
      <c r="AI18" s="47" t="s">
        <v>193</v>
      </c>
      <c r="AJ18" s="47" t="s">
        <v>194</v>
      </c>
      <c r="AK18" s="47" t="s">
        <v>195</v>
      </c>
      <c r="AL18" s="48" t="s">
        <v>263</v>
      </c>
      <c r="AM18" s="47" t="s">
        <v>192</v>
      </c>
      <c r="AN18" s="47" t="s">
        <v>193</v>
      </c>
      <c r="AO18" s="47" t="s">
        <v>191</v>
      </c>
      <c r="AP18" s="47" t="s">
        <v>194</v>
      </c>
      <c r="AQ18" s="13" t="s">
        <v>197</v>
      </c>
      <c r="AR18" s="13" t="s">
        <v>198</v>
      </c>
      <c r="AS18" s="13" t="s">
        <v>199</v>
      </c>
      <c r="AT18" s="47" t="s">
        <v>195</v>
      </c>
      <c r="AU18" s="48" t="s">
        <v>190</v>
      </c>
      <c r="AV18" s="47" t="s">
        <v>192</v>
      </c>
      <c r="AW18" s="47" t="s">
        <v>193</v>
      </c>
      <c r="AX18" s="47" t="s">
        <v>191</v>
      </c>
      <c r="AY18" s="47" t="s">
        <v>194</v>
      </c>
      <c r="AZ18" s="13" t="s">
        <v>197</v>
      </c>
      <c r="BA18" s="13" t="s">
        <v>198</v>
      </c>
      <c r="BB18" s="13" t="s">
        <v>199</v>
      </c>
      <c r="BC18" s="47" t="s">
        <v>195</v>
      </c>
      <c r="BD18" s="47" t="s">
        <v>196</v>
      </c>
      <c r="BE18" s="47" t="s">
        <v>192</v>
      </c>
      <c r="BF18" s="47" t="s">
        <v>193</v>
      </c>
      <c r="BG18" s="47" t="s">
        <v>191</v>
      </c>
      <c r="BH18" s="47" t="s">
        <v>194</v>
      </c>
      <c r="BI18" s="13" t="s">
        <v>197</v>
      </c>
      <c r="BJ18" s="13" t="s">
        <v>198</v>
      </c>
      <c r="BK18" s="13" t="s">
        <v>199</v>
      </c>
      <c r="BL18" s="47" t="s">
        <v>200</v>
      </c>
      <c r="BM18" s="47" t="s">
        <v>201</v>
      </c>
      <c r="BN18" s="47" t="s">
        <v>202</v>
      </c>
      <c r="BO18" s="47" t="s">
        <v>200</v>
      </c>
      <c r="BP18" s="47" t="s">
        <v>201</v>
      </c>
      <c r="BQ18" s="47" t="s">
        <v>202</v>
      </c>
      <c r="BR18" s="47" t="s">
        <v>200</v>
      </c>
      <c r="BS18" s="47" t="s">
        <v>201</v>
      </c>
      <c r="BT18" s="47" t="s">
        <v>202</v>
      </c>
      <c r="BU18" s="47" t="s">
        <v>200</v>
      </c>
      <c r="BV18" s="47" t="s">
        <v>201</v>
      </c>
      <c r="BW18" s="47" t="s">
        <v>202</v>
      </c>
      <c r="BX18" s="47" t="s">
        <v>200</v>
      </c>
      <c r="BY18" s="47" t="s">
        <v>201</v>
      </c>
      <c r="BZ18" s="47" t="s">
        <v>202</v>
      </c>
      <c r="CA18" s="47" t="s">
        <v>200</v>
      </c>
      <c r="CB18" s="47" t="s">
        <v>201</v>
      </c>
      <c r="CC18" s="47" t="s">
        <v>202</v>
      </c>
      <c r="CD18" s="47" t="s">
        <v>200</v>
      </c>
      <c r="CE18" s="47" t="s">
        <v>201</v>
      </c>
      <c r="CF18" s="47" t="s">
        <v>202</v>
      </c>
      <c r="CG18" s="47" t="s">
        <v>200</v>
      </c>
      <c r="CH18" s="47" t="s">
        <v>201</v>
      </c>
      <c r="CI18" s="47" t="s">
        <v>202</v>
      </c>
      <c r="CJ18" s="13" t="s">
        <v>200</v>
      </c>
      <c r="CK18" s="13" t="s">
        <v>201</v>
      </c>
      <c r="CL18" s="13" t="s">
        <v>202</v>
      </c>
      <c r="CM18" s="47" t="s">
        <v>200</v>
      </c>
      <c r="CN18" s="47" t="s">
        <v>201</v>
      </c>
      <c r="CO18" s="47" t="s">
        <v>202</v>
      </c>
      <c r="CP18" s="47" t="s">
        <v>200</v>
      </c>
      <c r="CQ18" s="47" t="s">
        <v>201</v>
      </c>
      <c r="CR18" s="47" t="s">
        <v>202</v>
      </c>
      <c r="CS18" s="13" t="s">
        <v>200</v>
      </c>
      <c r="CT18" s="13" t="s">
        <v>201</v>
      </c>
      <c r="CU18" s="13" t="s">
        <v>202</v>
      </c>
      <c r="CV18" s="161" t="s">
        <v>203</v>
      </c>
      <c r="CW18" s="162"/>
      <c r="CX18" s="162"/>
      <c r="CY18" s="162"/>
      <c r="CZ18" s="162"/>
      <c r="DA18" s="162"/>
      <c r="DB18" s="162"/>
      <c r="DC18" s="162"/>
      <c r="DD18" s="162"/>
      <c r="DE18" s="162"/>
      <c r="DF18" s="162"/>
      <c r="DG18" s="163"/>
      <c r="DH18" s="13" t="s">
        <v>204</v>
      </c>
    </row>
    <row r="19" spans="1:112" s="3" customFormat="1" ht="13.5" customHeight="1" x14ac:dyDescent="0.25">
      <c r="A19" s="78">
        <f>INDEX('Cal Data Formatted'!B4:GU4, MATCH('ESTD Template'!$B$7,'Cal Data Formatted'!$B$3:$GU$3, 0))</f>
        <v>10181</v>
      </c>
      <c r="B19" s="46"/>
      <c r="C19" s="46">
        <f>INDEX('Cal Data Formatted'!B52:GU52, MATCH('ESTD Template'!$B$7,'Cal Data Formatted'!$B$3:$GU$3, 0))</f>
        <v>0.5</v>
      </c>
      <c r="D19" s="70"/>
      <c r="E19" s="45">
        <f>A19</f>
        <v>10181</v>
      </c>
      <c r="F19" s="45">
        <f>C19</f>
        <v>0.5</v>
      </c>
      <c r="G19" s="45">
        <f t="shared" ref="G19:G28" si="0">F19^2</f>
        <v>0.25</v>
      </c>
      <c r="H19" s="7">
        <f>(A19)/(C19)</f>
        <v>20362</v>
      </c>
      <c r="I19" s="44"/>
      <c r="J19" s="31"/>
      <c r="K19" s="31"/>
      <c r="L19" s="31"/>
      <c r="M19" s="31"/>
      <c r="N19" s="31"/>
      <c r="O19" s="31"/>
      <c r="P19" s="31"/>
      <c r="Q19" s="31"/>
      <c r="R19" s="31"/>
      <c r="S19" s="31"/>
      <c r="T19" s="79">
        <v>1</v>
      </c>
      <c r="U19" s="81">
        <v>1</v>
      </c>
      <c r="V19" s="74">
        <f t="shared" ref="V19:V28" si="1">POWER(F19,2)</f>
        <v>0.25</v>
      </c>
      <c r="W19" s="74">
        <f t="shared" ref="W19:W28" si="2">E19^2</f>
        <v>103652761</v>
      </c>
      <c r="X19" s="74">
        <f t="shared" ref="X19:X28" si="3">E19*F19</f>
        <v>5090.5</v>
      </c>
      <c r="Y19" s="81">
        <v>1</v>
      </c>
      <c r="Z19" s="82">
        <f t="shared" ref="Z19:Z28" si="4">1/F19</f>
        <v>2</v>
      </c>
      <c r="AA19" s="83">
        <f t="shared" ref="AA19:AA28" si="5">Z19*F19*E19</f>
        <v>10181</v>
      </c>
      <c r="AB19" s="84">
        <f t="shared" ref="AB19:AB28" si="6">Z19*F19</f>
        <v>1</v>
      </c>
      <c r="AC19" s="83">
        <f t="shared" ref="AC19:AC28" si="7">Z19*E19</f>
        <v>20362</v>
      </c>
      <c r="AD19" s="85">
        <f>Z19*V19</f>
        <v>0.5</v>
      </c>
      <c r="AE19" s="85">
        <f>Z19*W19</f>
        <v>207305522</v>
      </c>
      <c r="AF19" s="81">
        <f>1/V19</f>
        <v>4</v>
      </c>
      <c r="AG19" s="83">
        <f t="shared" ref="AG19:AG28" si="8">AF19*F19*E19</f>
        <v>20362</v>
      </c>
      <c r="AH19" s="84">
        <f t="shared" ref="AH19:AH28" si="9">AF19*F19</f>
        <v>2</v>
      </c>
      <c r="AI19" s="83">
        <f t="shared" ref="AI19:AI28" si="10">AF19*E19</f>
        <v>40724</v>
      </c>
      <c r="AJ19" s="85">
        <f>AF19*V19</f>
        <v>1</v>
      </c>
      <c r="AK19" s="85">
        <f>AF19*W19</f>
        <v>414611044</v>
      </c>
      <c r="AL19" s="85">
        <v>1</v>
      </c>
      <c r="AM19" s="85">
        <f>F19</f>
        <v>0.5</v>
      </c>
      <c r="AN19" s="85">
        <f t="shared" ref="AN19:AN28" si="11">E19</f>
        <v>10181</v>
      </c>
      <c r="AO19" s="85">
        <f>F19*E19</f>
        <v>5090.5</v>
      </c>
      <c r="AP19" s="85">
        <f>F19^2</f>
        <v>0.25</v>
      </c>
      <c r="AQ19" s="85">
        <f>F19^3</f>
        <v>0.125</v>
      </c>
      <c r="AR19" s="85">
        <f>F19^4</f>
        <v>6.25E-2</v>
      </c>
      <c r="AS19" s="85">
        <f>F19^2*E19</f>
        <v>2545.25</v>
      </c>
      <c r="AT19" s="85">
        <f>E19^2</f>
        <v>103652761</v>
      </c>
      <c r="AU19" s="86">
        <f t="shared" ref="AU19:AU28" si="12">1/F19</f>
        <v>2</v>
      </c>
      <c r="AV19" s="83">
        <f t="shared" ref="AV19:AV28" si="13">AU19*F19</f>
        <v>1</v>
      </c>
      <c r="AW19" s="84">
        <f t="shared" ref="AW19:AW28" si="14">AU19*E19</f>
        <v>20362</v>
      </c>
      <c r="AX19" s="83">
        <f t="shared" ref="AX19:AX28" si="15">AU19*F19*E19</f>
        <v>10181</v>
      </c>
      <c r="AY19" s="83">
        <f t="shared" ref="AY19:AY28" si="16">AU19*F19^2</f>
        <v>0.5</v>
      </c>
      <c r="AZ19" s="83">
        <f t="shared" ref="AZ19:AZ28" si="17">AU19*F19^3</f>
        <v>0.25</v>
      </c>
      <c r="BA19" s="83">
        <f t="shared" ref="BA19:BA28" si="18">AU19*F19^4</f>
        <v>0.125</v>
      </c>
      <c r="BB19" s="83">
        <f t="shared" ref="BB19:BB28" si="19">AU19*F19^2*E19</f>
        <v>5090.5</v>
      </c>
      <c r="BC19" s="83">
        <f t="shared" ref="BC19:BC28" si="20">AU19*E19^2</f>
        <v>207305522</v>
      </c>
      <c r="BD19" s="86">
        <f t="shared" ref="BD19:BD28" si="21">1/G19</f>
        <v>4</v>
      </c>
      <c r="BE19" s="83">
        <f t="shared" ref="BE19:BE28" si="22">BD19*F19</f>
        <v>2</v>
      </c>
      <c r="BF19" s="84">
        <f t="shared" ref="BF19:BF28" si="23">BD19*E19</f>
        <v>40724</v>
      </c>
      <c r="BG19" s="83">
        <f t="shared" ref="BG19:BG28" si="24">BD19*F19*E19</f>
        <v>20362</v>
      </c>
      <c r="BH19" s="83">
        <f t="shared" ref="BH19:BH28" si="25">BD19*F19^2</f>
        <v>1</v>
      </c>
      <c r="BI19" s="83">
        <f t="shared" ref="BI19:BI28" si="26">BD19*F19^3</f>
        <v>0.5</v>
      </c>
      <c r="BJ19" s="83">
        <f t="shared" ref="BJ19:BJ28" si="27">BD19*F19^4</f>
        <v>0.25</v>
      </c>
      <c r="BK19" s="83">
        <f t="shared" ref="BK19:BK28" si="28">BD19*F19^2*E19</f>
        <v>10181</v>
      </c>
      <c r="BL19" s="83">
        <f t="shared" ref="BL19:BL25" si="29">G52</f>
        <v>-2.1605217927871001</v>
      </c>
      <c r="BM19" s="83">
        <f t="shared" ref="BM19:BM28" si="30">(BL19-C19)/C19</f>
        <v>-5.3210435855742002</v>
      </c>
      <c r="BN19" s="83">
        <f t="shared" ref="BN19:BN25" si="31">BM19^2/($U$31-2)</f>
        <v>3.5391881049475424</v>
      </c>
      <c r="BO19" s="83">
        <f t="shared" ref="BO19:BO25" si="32">H52</f>
        <v>0.3581820064398093</v>
      </c>
      <c r="BP19" s="83">
        <f t="shared" ref="BP19:BP28" si="33">(BO19-C19)/C19</f>
        <v>-0.28363598712038141</v>
      </c>
      <c r="BQ19" s="83">
        <f t="shared" ref="BQ19:BQ25" si="34">BP19^2/($U$31-2)</f>
        <v>1.0056171648719145E-2</v>
      </c>
      <c r="BR19" s="83">
        <f t="shared" ref="BR19:BR25" si="35">I52</f>
        <v>0.49186055389186772</v>
      </c>
      <c r="BS19" s="83">
        <f t="shared" ref="BS19:BS28" si="36">(BR19-C19)/C19</f>
        <v>-1.6278892216264551E-2</v>
      </c>
      <c r="BT19" s="83">
        <f t="shared" ref="BT19:BT25" si="37">BS19^2/($U$31-2)</f>
        <v>3.3125291473594825E-5</v>
      </c>
      <c r="BU19" s="83">
        <f t="shared" ref="BU19:BU25" si="38">M52</f>
        <v>0.63959400606030015</v>
      </c>
      <c r="BV19" s="83">
        <f>(BU19-C19)/C19</f>
        <v>0.27918801212060029</v>
      </c>
      <c r="BW19" s="83">
        <f t="shared" ref="BW19:BW25" si="39">BV19^2/($U$31-2)</f>
        <v>9.7432432639815575E-3</v>
      </c>
      <c r="BX19" s="83">
        <f t="shared" ref="BX19:BX25" si="40">N52</f>
        <v>0.63353710631514115</v>
      </c>
      <c r="BY19" s="83">
        <f>(BX19-C19)/C19</f>
        <v>0.2670742126302823</v>
      </c>
      <c r="BZ19" s="83">
        <f t="shared" ref="BZ19:BZ25" si="41">BY19^2/($U$31-2)</f>
        <v>8.916079381510655E-3</v>
      </c>
      <c r="CA19" s="83">
        <f t="shared" ref="CA19:CA25" si="42">O52</f>
        <v>0.58331394396484915</v>
      </c>
      <c r="CB19" s="83">
        <f>(CA19-C19)/C19</f>
        <v>0.16662788792969829</v>
      </c>
      <c r="CC19" s="83">
        <f t="shared" ref="CC19:CC25" si="43">CB19^2/($U$31-2)</f>
        <v>3.4706066294890119E-3</v>
      </c>
      <c r="CD19" s="83">
        <f t="shared" ref="CD19:CD25" si="44">J52</f>
        <v>-2.1604062641415274</v>
      </c>
      <c r="CE19" s="83">
        <f t="shared" ref="CE19:CE28" si="45">(CD19-C19)/C19</f>
        <v>-5.3208125282830547</v>
      </c>
      <c r="CF19" s="83">
        <f t="shared" ref="CF19:CF25" si="46">CE19^2/($U$31-3)</f>
        <v>4.0444351373048448</v>
      </c>
      <c r="CG19" s="83">
        <f t="shared" ref="CG19:CG25" si="47">K52</f>
        <v>0.4278823856382189</v>
      </c>
      <c r="CH19" s="83">
        <f t="shared" ref="CH19:CH28" si="48">(CG19-C19)/C19</f>
        <v>-0.1442352287235622</v>
      </c>
      <c r="CI19" s="83">
        <f t="shared" ref="CI19:CI25" si="49">CH19^2/($U$31-3)</f>
        <v>2.9719716007054718E-3</v>
      </c>
      <c r="CJ19" s="83">
        <f t="shared" ref="CJ19:CJ25" si="50">L52</f>
        <v>0.49965083509127195</v>
      </c>
      <c r="CK19" s="83">
        <f t="shared" ref="CK19:CK28" si="51">(CJ19-C19)/C19</f>
        <v>-6.9832981745610034E-4</v>
      </c>
      <c r="CL19" s="83">
        <f t="shared" ref="CL19:CL25" si="52">CK19^2/($U$31-3)</f>
        <v>6.9666361992610061E-8</v>
      </c>
      <c r="CM19" s="83">
        <f t="shared" ref="CM19:CM25" si="53">P52</f>
        <v>0.62912824752970642</v>
      </c>
      <c r="CN19" s="83">
        <f>(CM19-C19)/C19</f>
        <v>0.25825649505941284</v>
      </c>
      <c r="CO19" s="83">
        <f t="shared" ref="CO19:CO25" si="54">CN19^2/($U$31-3)</f>
        <v>9.5280596057675023E-3</v>
      </c>
      <c r="CP19" s="83">
        <f t="shared" ref="CP19:CP25" si="55">Q52</f>
        <v>0.59960495828779958</v>
      </c>
      <c r="CQ19" s="83">
        <f>(CP19-C19)/C19</f>
        <v>0.19920991657559917</v>
      </c>
      <c r="CR19" s="83">
        <f t="shared" ref="CR19:CR25" si="56">CQ19^2/($U$31-3)</f>
        <v>5.6692272660081684E-3</v>
      </c>
      <c r="CS19" s="83">
        <f t="shared" ref="CS19:CS25" si="57">R52</f>
        <v>0.54722689935250668</v>
      </c>
      <c r="CT19" s="83">
        <f>(CS19-C19)/C19</f>
        <v>9.4453798705013359E-2</v>
      </c>
      <c r="CU19" s="83">
        <f t="shared" ref="CU19:CU25" si="58">CT19^2/($U$31-3)</f>
        <v>1.2745028699724548E-3</v>
      </c>
      <c r="CV19" s="83">
        <f t="shared" ref="CV19:CV25" si="59">(E19-E$36*F19-E$37)^2</f>
        <v>1765005865.5318069</v>
      </c>
      <c r="CW19" s="83">
        <f t="shared" ref="CW19:CW25" si="60">(E19-F$36*F19-F$37)^2</f>
        <v>5175915.4481274541</v>
      </c>
      <c r="CX19" s="83">
        <f t="shared" ref="CX19:CX25" si="61">(E19-G$36*F19-G$37)^2</f>
        <v>18813.115102590316</v>
      </c>
      <c r="CY19" s="83">
        <f t="shared" ref="CY19:CY25" si="62">(E19-E$43*G19-E$44*F19-E$45)^2</f>
        <v>1764862982.3833251</v>
      </c>
      <c r="CZ19" s="83">
        <f t="shared" ref="CZ19:CZ25" si="63">(E19-F$43*G19-F$44*F19-F$45)^2</f>
        <v>1485367.7562495791</v>
      </c>
      <c r="DA19" s="83">
        <f t="shared" ref="DA19:DA25" si="64">(E19-G$43*G19-G$44*F19-G$45)^2</f>
        <v>38.990821155323204</v>
      </c>
      <c r="DB19" s="83">
        <f t="shared" ref="DB19:DB25" si="65">(E19-H$36*F19-H$37)^2</f>
        <v>4937483.3740743138</v>
      </c>
      <c r="DC19" s="83">
        <f t="shared" ref="DC19:DC25" si="66">(E19-I$36*F19-I$37)^2</f>
        <v>4605117.1606713757</v>
      </c>
      <c r="DD19" s="83">
        <f t="shared" ref="DD19:DD25" si="67">(E19-J$36*F19-J$37)^2</f>
        <v>2114518.7771822475</v>
      </c>
      <c r="DE19" s="83">
        <f t="shared" ref="DE19:DE25" si="68">(E19-H$43*G19-H$44*F19-H$45)^2</f>
        <v>4366440.3248984618</v>
      </c>
      <c r="DF19" s="83">
        <f t="shared" ref="DF19:DF25" si="69">(E19-I$43*G19-I$44*F19-I$45)^2</f>
        <v>2859865.0277163587</v>
      </c>
      <c r="DG19" s="83">
        <f t="shared" ref="DG19:DG25" si="70">(E19-J$43*G19-J$44*F19-J$45)^2</f>
        <v>771711.39104480995</v>
      </c>
      <c r="DH19" s="83">
        <f t="shared" ref="DH19:DH25" si="71">(E19-AVERAGE(E$19:E$28))^2</f>
        <v>6448243572656.6406</v>
      </c>
    </row>
    <row r="20" spans="1:112" s="3" customFormat="1" ht="13.5" customHeight="1" x14ac:dyDescent="0.25">
      <c r="A20" s="78">
        <f>INDEX('Cal Data Formatted'!B5:GU5, MATCH('ESTD Template'!$B$7,'Cal Data Formatted'!$B$3:$GU$3, 0))</f>
        <v>19153</v>
      </c>
      <c r="B20" s="46"/>
      <c r="C20" s="46">
        <f>INDEX('Cal Data Formatted'!B53:GU53, MATCH('ESTD Template'!$B$7,'Cal Data Formatted'!$B$3:$GU$3, 0))</f>
        <v>1</v>
      </c>
      <c r="D20" s="70"/>
      <c r="E20" s="45">
        <f t="shared" ref="E20:E28" si="72">A20</f>
        <v>19153</v>
      </c>
      <c r="F20" s="45">
        <f t="shared" ref="F20:F28" si="73">C20</f>
        <v>1</v>
      </c>
      <c r="G20" s="45">
        <f t="shared" si="0"/>
        <v>1</v>
      </c>
      <c r="H20" s="7">
        <f t="shared" ref="H20:H28" si="74">(A20)/(C20)</f>
        <v>19153</v>
      </c>
      <c r="I20" s="44"/>
      <c r="J20" s="31"/>
      <c r="K20" s="31"/>
      <c r="L20" s="31"/>
      <c r="M20" s="31"/>
      <c r="N20" s="31"/>
      <c r="O20" s="31"/>
      <c r="P20" s="31"/>
      <c r="Q20" s="31"/>
      <c r="R20" s="31"/>
      <c r="S20" s="31"/>
      <c r="T20" s="79">
        <v>2</v>
      </c>
      <c r="U20" s="81">
        <v>1</v>
      </c>
      <c r="V20" s="74">
        <f t="shared" si="1"/>
        <v>1</v>
      </c>
      <c r="W20" s="74">
        <f t="shared" si="2"/>
        <v>366837409</v>
      </c>
      <c r="X20" s="74">
        <f t="shared" si="3"/>
        <v>19153</v>
      </c>
      <c r="Y20" s="81">
        <v>1</v>
      </c>
      <c r="Z20" s="82">
        <f t="shared" si="4"/>
        <v>1</v>
      </c>
      <c r="AA20" s="83">
        <f t="shared" si="5"/>
        <v>19153</v>
      </c>
      <c r="AB20" s="84">
        <f t="shared" si="6"/>
        <v>1</v>
      </c>
      <c r="AC20" s="83">
        <f t="shared" si="7"/>
        <v>19153</v>
      </c>
      <c r="AD20" s="83">
        <f>Z20*V20</f>
        <v>1</v>
      </c>
      <c r="AE20" s="83">
        <f>Z20*W20</f>
        <v>366837409</v>
      </c>
      <c r="AF20" s="81">
        <f>1/V20</f>
        <v>1</v>
      </c>
      <c r="AG20" s="83">
        <f t="shared" si="8"/>
        <v>19153</v>
      </c>
      <c r="AH20" s="84">
        <f t="shared" si="9"/>
        <v>1</v>
      </c>
      <c r="AI20" s="83">
        <f t="shared" si="10"/>
        <v>19153</v>
      </c>
      <c r="AJ20" s="85">
        <f>AF20*V20</f>
        <v>1</v>
      </c>
      <c r="AK20" s="85">
        <f>AF20*W20</f>
        <v>366837409</v>
      </c>
      <c r="AL20" s="85">
        <v>1</v>
      </c>
      <c r="AM20" s="85">
        <f t="shared" ref="AM20:AM28" si="75">F20</f>
        <v>1</v>
      </c>
      <c r="AN20" s="85">
        <f t="shared" si="11"/>
        <v>19153</v>
      </c>
      <c r="AO20" s="85">
        <f t="shared" ref="AO20:AO28" si="76">F20*E20</f>
        <v>19153</v>
      </c>
      <c r="AP20" s="85">
        <f t="shared" ref="AP20:AP28" si="77">F20^2</f>
        <v>1</v>
      </c>
      <c r="AQ20" s="85">
        <f t="shared" ref="AQ20:AQ28" si="78">F20^3</f>
        <v>1</v>
      </c>
      <c r="AR20" s="85">
        <f t="shared" ref="AR20:AR28" si="79">F20^4</f>
        <v>1</v>
      </c>
      <c r="AS20" s="85">
        <f t="shared" ref="AS20:AS28" si="80">F20^2*E20</f>
        <v>19153</v>
      </c>
      <c r="AT20" s="85">
        <f t="shared" ref="AT20:AT28" si="81">E20^2</f>
        <v>366837409</v>
      </c>
      <c r="AU20" s="86">
        <f t="shared" si="12"/>
        <v>1</v>
      </c>
      <c r="AV20" s="83">
        <f t="shared" si="13"/>
        <v>1</v>
      </c>
      <c r="AW20" s="84">
        <f t="shared" si="14"/>
        <v>19153</v>
      </c>
      <c r="AX20" s="83">
        <f t="shared" si="15"/>
        <v>19153</v>
      </c>
      <c r="AY20" s="83">
        <f t="shared" si="16"/>
        <v>1</v>
      </c>
      <c r="AZ20" s="83">
        <f t="shared" si="17"/>
        <v>1</v>
      </c>
      <c r="BA20" s="83">
        <f t="shared" si="18"/>
        <v>1</v>
      </c>
      <c r="BB20" s="83">
        <f t="shared" si="19"/>
        <v>19153</v>
      </c>
      <c r="BC20" s="83">
        <f t="shared" si="20"/>
        <v>366837409</v>
      </c>
      <c r="BD20" s="86">
        <f t="shared" si="21"/>
        <v>1</v>
      </c>
      <c r="BE20" s="83">
        <f t="shared" si="22"/>
        <v>1</v>
      </c>
      <c r="BF20" s="84">
        <f t="shared" si="23"/>
        <v>19153</v>
      </c>
      <c r="BG20" s="83">
        <f t="shared" si="24"/>
        <v>19153</v>
      </c>
      <c r="BH20" s="83">
        <f t="shared" si="25"/>
        <v>1</v>
      </c>
      <c r="BI20" s="83">
        <f t="shared" si="26"/>
        <v>1</v>
      </c>
      <c r="BJ20" s="83">
        <f t="shared" si="27"/>
        <v>1</v>
      </c>
      <c r="BK20" s="83">
        <f t="shared" si="28"/>
        <v>19153</v>
      </c>
      <c r="BL20" s="83">
        <f t="shared" si="29"/>
        <v>-1.5923456304512902</v>
      </c>
      <c r="BM20" s="83">
        <f t="shared" si="30"/>
        <v>-2.5923456304512902</v>
      </c>
      <c r="BN20" s="83">
        <f t="shared" si="31"/>
        <v>0.8400319834649872</v>
      </c>
      <c r="BO20" s="83">
        <f t="shared" si="32"/>
        <v>0.9174590778283902</v>
      </c>
      <c r="BP20" s="83">
        <f t="shared" si="33"/>
        <v>-8.2540922171609798E-2</v>
      </c>
      <c r="BQ20" s="83">
        <f t="shared" si="34"/>
        <v>8.516254791174682E-4</v>
      </c>
      <c r="BR20" s="83">
        <f t="shared" si="35"/>
        <v>1.0242798177578138</v>
      </c>
      <c r="BS20" s="83">
        <f t="shared" si="36"/>
        <v>2.4279817757813849E-2</v>
      </c>
      <c r="BT20" s="83">
        <f t="shared" si="37"/>
        <v>7.3688693794081583E-5</v>
      </c>
      <c r="BU20" s="83">
        <f t="shared" si="38"/>
        <v>1.2032358312614604</v>
      </c>
      <c r="BV20" s="83">
        <f t="shared" ref="BV20:BV28" si="82">(BU20-C20)/C20</f>
        <v>0.20323583126146039</v>
      </c>
      <c r="BW20" s="83">
        <f t="shared" si="39"/>
        <v>5.1631003885670998E-3</v>
      </c>
      <c r="BX20" s="83">
        <f t="shared" si="40"/>
        <v>1.1918412923341419</v>
      </c>
      <c r="BY20" s="83">
        <f t="shared" ref="BY20:BY28" si="83">(BX20-C20)/C20</f>
        <v>0.19184129233414193</v>
      </c>
      <c r="BZ20" s="83">
        <f t="shared" si="41"/>
        <v>4.6003851805542133E-3</v>
      </c>
      <c r="CA20" s="83">
        <f t="shared" si="42"/>
        <v>1.0973589989940826</v>
      </c>
      <c r="CB20" s="83">
        <f t="shared" ref="CB20:CB28" si="84">(CA20-C20)/C20</f>
        <v>9.7358998994082624E-2</v>
      </c>
      <c r="CC20" s="83">
        <f t="shared" si="43"/>
        <v>1.1848468356412227E-3</v>
      </c>
      <c r="CD20" s="83">
        <f t="shared" si="44"/>
        <v>-1.5922317860112725</v>
      </c>
      <c r="CE20" s="83">
        <f t="shared" si="45"/>
        <v>-2.5922317860112725</v>
      </c>
      <c r="CF20" s="83">
        <f t="shared" si="46"/>
        <v>0.95995223320102741</v>
      </c>
      <c r="CG20" s="83">
        <f t="shared" si="47"/>
        <v>0.95881863078752794</v>
      </c>
      <c r="CH20" s="83">
        <f t="shared" si="48"/>
        <v>-4.1181369212472063E-2</v>
      </c>
      <c r="CI20" s="83">
        <f t="shared" si="49"/>
        <v>2.4227216717342026E-4</v>
      </c>
      <c r="CJ20" s="83">
        <f t="shared" si="50"/>
        <v>1.0014182414568342</v>
      </c>
      <c r="CK20" s="83">
        <f t="shared" si="51"/>
        <v>1.4182414568342239E-3</v>
      </c>
      <c r="CL20" s="83">
        <f t="shared" si="52"/>
        <v>2.8734411855475172E-7</v>
      </c>
      <c r="CM20" s="83">
        <f t="shared" si="53"/>
        <v>1.183573555922782</v>
      </c>
      <c r="CN20" s="83">
        <f t="shared" ref="CN20:CN28" si="85">(CM20-C20)/C20</f>
        <v>0.18357355592278202</v>
      </c>
      <c r="CO20" s="83">
        <f t="shared" si="54"/>
        <v>4.8141786334478251E-3</v>
      </c>
      <c r="CP20" s="83">
        <f t="shared" si="55"/>
        <v>1.1280981894649238</v>
      </c>
      <c r="CQ20" s="83">
        <f t="shared" ref="CQ20:CQ28" si="86">(CP20-C20)/C20</f>
        <v>0.1280981894649238</v>
      </c>
      <c r="CR20" s="83">
        <f t="shared" si="56"/>
        <v>2.3441637348845016E-3</v>
      </c>
      <c r="CS20" s="83">
        <f t="shared" si="57"/>
        <v>1.0296646462214385</v>
      </c>
      <c r="CT20" s="83">
        <f t="shared" ref="CT20:CT28" si="87">(CS20-C20)/C20</f>
        <v>2.9664646221438495E-2</v>
      </c>
      <c r="CU20" s="83">
        <f t="shared" si="58"/>
        <v>1.2571303363472931E-4</v>
      </c>
      <c r="CV20" s="83">
        <f t="shared" si="59"/>
        <v>1675707912.7581391</v>
      </c>
      <c r="CW20" s="83">
        <f t="shared" si="60"/>
        <v>1753327.8577019866</v>
      </c>
      <c r="CX20" s="83">
        <f t="shared" si="61"/>
        <v>167402.46698963063</v>
      </c>
      <c r="CY20" s="83">
        <f t="shared" si="62"/>
        <v>1675570580.5686352</v>
      </c>
      <c r="CZ20" s="83">
        <f t="shared" si="63"/>
        <v>484198.71566521027</v>
      </c>
      <c r="DA20" s="83">
        <f t="shared" si="64"/>
        <v>642.90481192208574</v>
      </c>
      <c r="DB20" s="83">
        <f t="shared" si="65"/>
        <v>10465805.537861178</v>
      </c>
      <c r="DC20" s="83">
        <f t="shared" si="66"/>
        <v>9504317.6868077852</v>
      </c>
      <c r="DD20" s="83">
        <f t="shared" si="67"/>
        <v>2887542.3227289938</v>
      </c>
      <c r="DE20" s="83">
        <f t="shared" si="68"/>
        <v>8824058.3619963359</v>
      </c>
      <c r="DF20" s="83">
        <f t="shared" si="69"/>
        <v>4728595.1687731137</v>
      </c>
      <c r="DG20" s="83">
        <f t="shared" si="70"/>
        <v>304242.82986034855</v>
      </c>
      <c r="DH20" s="83">
        <f t="shared" si="71"/>
        <v>6402758166835.8408</v>
      </c>
    </row>
    <row r="21" spans="1:112" s="3" customFormat="1" ht="13.5" customHeight="1" x14ac:dyDescent="0.25">
      <c r="A21" s="78">
        <f>INDEX('Cal Data Formatted'!B6:GU6, MATCH('ESTD Template'!$B$7,'Cal Data Formatted'!$B$3:$GU$3, 0))</f>
        <v>175874</v>
      </c>
      <c r="B21" s="46"/>
      <c r="C21" s="46">
        <f>INDEX('Cal Data Formatted'!B54:GU54, MATCH('ESTD Template'!$B$7,'Cal Data Formatted'!$B$3:$GU$3, 0))</f>
        <v>10</v>
      </c>
      <c r="D21" s="70"/>
      <c r="E21" s="45">
        <f t="shared" si="72"/>
        <v>175874</v>
      </c>
      <c r="F21" s="45">
        <f t="shared" si="73"/>
        <v>10</v>
      </c>
      <c r="G21" s="45">
        <f t="shared" si="0"/>
        <v>100</v>
      </c>
      <c r="H21" s="7">
        <f t="shared" si="74"/>
        <v>17587.400000000001</v>
      </c>
      <c r="I21" s="44"/>
      <c r="J21" s="31"/>
      <c r="K21" s="31"/>
      <c r="L21" s="31"/>
      <c r="M21" s="31"/>
      <c r="N21" s="31"/>
      <c r="O21" s="31"/>
      <c r="P21" s="31"/>
      <c r="Q21" s="31"/>
      <c r="R21" s="31"/>
      <c r="S21" s="31"/>
      <c r="T21" s="79">
        <v>3</v>
      </c>
      <c r="U21" s="81">
        <v>1</v>
      </c>
      <c r="V21" s="74">
        <f t="shared" si="1"/>
        <v>100</v>
      </c>
      <c r="W21" s="74">
        <f t="shared" si="2"/>
        <v>30931663876</v>
      </c>
      <c r="X21" s="74">
        <f t="shared" si="3"/>
        <v>1758740</v>
      </c>
      <c r="Y21" s="81">
        <v>1</v>
      </c>
      <c r="Z21" s="82">
        <f t="shared" si="4"/>
        <v>0.1</v>
      </c>
      <c r="AA21" s="83">
        <f t="shared" si="5"/>
        <v>175874</v>
      </c>
      <c r="AB21" s="84">
        <f t="shared" si="6"/>
        <v>1</v>
      </c>
      <c r="AC21" s="83">
        <f t="shared" si="7"/>
        <v>17587.400000000001</v>
      </c>
      <c r="AD21" s="83">
        <f>Z21*V21</f>
        <v>10</v>
      </c>
      <c r="AE21" s="83">
        <f>Z21*W21</f>
        <v>3093166387.6000004</v>
      </c>
      <c r="AF21" s="81">
        <f>1/V21</f>
        <v>0.01</v>
      </c>
      <c r="AG21" s="83">
        <f t="shared" si="8"/>
        <v>17587.400000000001</v>
      </c>
      <c r="AH21" s="84">
        <f t="shared" si="9"/>
        <v>0.1</v>
      </c>
      <c r="AI21" s="83">
        <f t="shared" si="10"/>
        <v>1758.74</v>
      </c>
      <c r="AJ21" s="85">
        <f>AF21*V21</f>
        <v>1</v>
      </c>
      <c r="AK21" s="85">
        <f>AF21*W21</f>
        <v>309316638.75999999</v>
      </c>
      <c r="AL21" s="85">
        <v>1</v>
      </c>
      <c r="AM21" s="85">
        <f t="shared" si="75"/>
        <v>10</v>
      </c>
      <c r="AN21" s="85">
        <f t="shared" si="11"/>
        <v>175874</v>
      </c>
      <c r="AO21" s="85">
        <f t="shared" si="76"/>
        <v>1758740</v>
      </c>
      <c r="AP21" s="85">
        <f t="shared" si="77"/>
        <v>100</v>
      </c>
      <c r="AQ21" s="85">
        <f t="shared" si="78"/>
        <v>1000</v>
      </c>
      <c r="AR21" s="85">
        <f t="shared" si="79"/>
        <v>10000</v>
      </c>
      <c r="AS21" s="85">
        <f t="shared" si="80"/>
        <v>17587400</v>
      </c>
      <c r="AT21" s="85">
        <f t="shared" si="81"/>
        <v>30931663876</v>
      </c>
      <c r="AU21" s="86">
        <f t="shared" si="12"/>
        <v>0.1</v>
      </c>
      <c r="AV21" s="83">
        <f t="shared" si="13"/>
        <v>1</v>
      </c>
      <c r="AW21" s="84">
        <f t="shared" si="14"/>
        <v>17587.400000000001</v>
      </c>
      <c r="AX21" s="83">
        <f t="shared" si="15"/>
        <v>175874</v>
      </c>
      <c r="AY21" s="83">
        <f t="shared" si="16"/>
        <v>10</v>
      </c>
      <c r="AZ21" s="83">
        <f t="shared" si="17"/>
        <v>100</v>
      </c>
      <c r="BA21" s="83">
        <f t="shared" si="18"/>
        <v>1000</v>
      </c>
      <c r="BB21" s="83">
        <f t="shared" si="19"/>
        <v>1758740</v>
      </c>
      <c r="BC21" s="83">
        <f t="shared" si="20"/>
        <v>3093166387.6000004</v>
      </c>
      <c r="BD21" s="86">
        <f t="shared" si="21"/>
        <v>0.01</v>
      </c>
      <c r="BE21" s="83">
        <f t="shared" si="22"/>
        <v>0.1</v>
      </c>
      <c r="BF21" s="84">
        <f t="shared" si="23"/>
        <v>1758.74</v>
      </c>
      <c r="BG21" s="83">
        <f t="shared" si="24"/>
        <v>17587.400000000001</v>
      </c>
      <c r="BH21" s="83">
        <f t="shared" si="25"/>
        <v>1</v>
      </c>
      <c r="BI21" s="83">
        <f t="shared" si="26"/>
        <v>10</v>
      </c>
      <c r="BJ21" s="83">
        <f t="shared" si="27"/>
        <v>100</v>
      </c>
      <c r="BK21" s="83">
        <f t="shared" si="28"/>
        <v>175874</v>
      </c>
      <c r="BL21" s="83">
        <f t="shared" si="29"/>
        <v>8.3324355039034206</v>
      </c>
      <c r="BM21" s="83">
        <f t="shared" si="30"/>
        <v>-0.16675644960965794</v>
      </c>
      <c r="BN21" s="83">
        <f t="shared" si="31"/>
        <v>3.4759641858022983E-3</v>
      </c>
      <c r="BO21" s="83">
        <f t="shared" si="32"/>
        <v>10.686792772109463</v>
      </c>
      <c r="BP21" s="83">
        <f t="shared" si="33"/>
        <v>6.8679277210946313E-2</v>
      </c>
      <c r="BQ21" s="83">
        <f t="shared" si="34"/>
        <v>5.8960538977725116E-4</v>
      </c>
      <c r="BR21" s="83">
        <f t="shared" si="35"/>
        <v>10.324467005936031</v>
      </c>
      <c r="BS21" s="83">
        <f t="shared" si="36"/>
        <v>3.2446700593603064E-2</v>
      </c>
      <c r="BT21" s="83">
        <f t="shared" si="37"/>
        <v>1.3159854742636519E-4</v>
      </c>
      <c r="BU21" s="83">
        <f t="shared" si="38"/>
        <v>11.048812122762914</v>
      </c>
      <c r="BV21" s="83">
        <f t="shared" si="82"/>
        <v>0.10488121227629144</v>
      </c>
      <c r="BW21" s="83">
        <f t="shared" si="39"/>
        <v>1.3750085860680633E-3</v>
      </c>
      <c r="BX21" s="83">
        <f t="shared" si="40"/>
        <v>10.944180830573533</v>
      </c>
      <c r="BY21" s="83">
        <f t="shared" si="83"/>
        <v>9.4418083057353289E-2</v>
      </c>
      <c r="BZ21" s="83">
        <f t="shared" si="41"/>
        <v>1.1143468010281581E-3</v>
      </c>
      <c r="CA21" s="83">
        <f t="shared" si="42"/>
        <v>10.076589390126106</v>
      </c>
      <c r="CB21" s="83">
        <f t="shared" si="84"/>
        <v>7.6589390126105879E-3</v>
      </c>
      <c r="CC21" s="83">
        <f t="shared" si="43"/>
        <v>7.3324183498610563E-6</v>
      </c>
      <c r="CD21" s="83">
        <f t="shared" si="44"/>
        <v>8.3325206693790115</v>
      </c>
      <c r="CE21" s="83">
        <f t="shared" si="45"/>
        <v>-0.16674793306209884</v>
      </c>
      <c r="CF21" s="83">
        <f t="shared" si="46"/>
        <v>3.9721247400688851E-3</v>
      </c>
      <c r="CG21" s="83">
        <f t="shared" si="47"/>
        <v>10.24625949052165</v>
      </c>
      <c r="CH21" s="83">
        <f t="shared" si="48"/>
        <v>2.462594905216502E-2</v>
      </c>
      <c r="CI21" s="83">
        <f t="shared" si="49"/>
        <v>8.6633909531403896E-5</v>
      </c>
      <c r="CJ21" s="83">
        <f t="shared" si="50"/>
        <v>9.7901023675338905</v>
      </c>
      <c r="CK21" s="83">
        <f t="shared" si="51"/>
        <v>-2.0989763246610948E-2</v>
      </c>
      <c r="CL21" s="83">
        <f t="shared" si="52"/>
        <v>6.2938594449825681E-5</v>
      </c>
      <c r="CM21" s="83">
        <f t="shared" si="53"/>
        <v>10.872503949650682</v>
      </c>
      <c r="CN21" s="83">
        <f t="shared" si="85"/>
        <v>8.7250394965068173E-2</v>
      </c>
      <c r="CO21" s="83">
        <f t="shared" si="54"/>
        <v>1.0875187745086276E-3</v>
      </c>
      <c r="CP21" s="83">
        <f t="shared" si="55"/>
        <v>10.37361229694419</v>
      </c>
      <c r="CQ21" s="83">
        <f t="shared" si="86"/>
        <v>3.7361229694418976E-2</v>
      </c>
      <c r="CR21" s="83">
        <f t="shared" si="56"/>
        <v>1.9940878346844776E-4</v>
      </c>
      <c r="CS21" s="83">
        <f t="shared" si="57"/>
        <v>9.4863778054406218</v>
      </c>
      <c r="CT21" s="83">
        <f t="shared" si="87"/>
        <v>-5.1362219455937816E-2</v>
      </c>
      <c r="CU21" s="83">
        <f t="shared" si="58"/>
        <v>3.7686822677713102E-4</v>
      </c>
      <c r="CV21" s="83">
        <f t="shared" si="59"/>
        <v>693390347.66115952</v>
      </c>
      <c r="CW21" s="83">
        <f t="shared" si="60"/>
        <v>121388049.12447932</v>
      </c>
      <c r="CX21" s="83">
        <f t="shared" si="61"/>
        <v>29895931.597032532</v>
      </c>
      <c r="CY21" s="83">
        <f t="shared" si="62"/>
        <v>693323427.63002157</v>
      </c>
      <c r="CZ21" s="83">
        <f t="shared" si="63"/>
        <v>17223152.227144018</v>
      </c>
      <c r="DA21" s="83">
        <f t="shared" si="64"/>
        <v>13935514.023326291</v>
      </c>
      <c r="DB21" s="83">
        <f t="shared" si="65"/>
        <v>278719594.65563613</v>
      </c>
      <c r="DC21" s="83">
        <f t="shared" si="66"/>
        <v>230222157.37538943</v>
      </c>
      <c r="DD21" s="83">
        <f t="shared" si="67"/>
        <v>1786954.0328999721</v>
      </c>
      <c r="DE21" s="83">
        <f t="shared" si="68"/>
        <v>199034764.22369611</v>
      </c>
      <c r="DF21" s="83">
        <f t="shared" si="69"/>
        <v>39998723.366308548</v>
      </c>
      <c r="DG21" s="83">
        <f t="shared" si="70"/>
        <v>89964792.497195899</v>
      </c>
      <c r="DH21" s="83">
        <f t="shared" si="71"/>
        <v>5634196282774.4404</v>
      </c>
    </row>
    <row r="22" spans="1:112" s="3" customFormat="1" ht="13.5" customHeight="1" x14ac:dyDescent="0.25">
      <c r="A22" s="78">
        <f>INDEX('Cal Data Formatted'!B7:GU7, MATCH('ESTD Template'!$B$7,'Cal Data Formatted'!$B$3:$GU$3, 0))</f>
        <v>453485</v>
      </c>
      <c r="B22" s="46"/>
      <c r="C22" s="46">
        <f>INDEX('Cal Data Formatted'!B55:GU55, MATCH('ESTD Template'!$B$7,'Cal Data Formatted'!$B$3:$GU$3, 0))</f>
        <v>25</v>
      </c>
      <c r="D22" s="70"/>
      <c r="E22" s="45">
        <f t="shared" si="72"/>
        <v>453485</v>
      </c>
      <c r="F22" s="45">
        <f t="shared" si="73"/>
        <v>25</v>
      </c>
      <c r="G22" s="45">
        <f t="shared" si="0"/>
        <v>625</v>
      </c>
      <c r="H22" s="7">
        <f t="shared" si="74"/>
        <v>18139.400000000001</v>
      </c>
      <c r="I22" s="44"/>
      <c r="J22" s="31"/>
      <c r="K22" s="31"/>
      <c r="L22" s="31"/>
      <c r="M22" s="31"/>
      <c r="N22" s="31"/>
      <c r="O22" s="31"/>
      <c r="P22" s="31"/>
      <c r="Q22" s="31"/>
      <c r="R22" s="31"/>
      <c r="S22" s="31"/>
      <c r="T22" s="79">
        <v>4</v>
      </c>
      <c r="U22" s="81">
        <v>1</v>
      </c>
      <c r="V22" s="74">
        <f t="shared" si="1"/>
        <v>625</v>
      </c>
      <c r="W22" s="74">
        <f t="shared" si="2"/>
        <v>205648645225</v>
      </c>
      <c r="X22" s="74">
        <f t="shared" si="3"/>
        <v>11337125</v>
      </c>
      <c r="Y22" s="81">
        <v>1</v>
      </c>
      <c r="Z22" s="82">
        <f t="shared" si="4"/>
        <v>0.04</v>
      </c>
      <c r="AA22" s="83">
        <f t="shared" si="5"/>
        <v>453485</v>
      </c>
      <c r="AB22" s="84">
        <f t="shared" si="6"/>
        <v>1</v>
      </c>
      <c r="AC22" s="83">
        <f t="shared" si="7"/>
        <v>18139.400000000001</v>
      </c>
      <c r="AD22" s="83">
        <f>Z22*V22</f>
        <v>25</v>
      </c>
      <c r="AE22" s="83">
        <f>Z22*W22</f>
        <v>8225945809</v>
      </c>
      <c r="AF22" s="81">
        <f>1/V22</f>
        <v>1.6000000000000001E-3</v>
      </c>
      <c r="AG22" s="83">
        <f t="shared" si="8"/>
        <v>18139.400000000001</v>
      </c>
      <c r="AH22" s="84">
        <f t="shared" si="9"/>
        <v>0.04</v>
      </c>
      <c r="AI22" s="83">
        <f t="shared" si="10"/>
        <v>725.57600000000002</v>
      </c>
      <c r="AJ22" s="85">
        <f>AF22*V22</f>
        <v>1</v>
      </c>
      <c r="AK22" s="85">
        <f>AF22*W22</f>
        <v>329037832.36000001</v>
      </c>
      <c r="AL22" s="85">
        <v>1</v>
      </c>
      <c r="AM22" s="85">
        <f t="shared" si="75"/>
        <v>25</v>
      </c>
      <c r="AN22" s="85">
        <f t="shared" si="11"/>
        <v>453485</v>
      </c>
      <c r="AO22" s="85">
        <f t="shared" si="76"/>
        <v>11337125</v>
      </c>
      <c r="AP22" s="85">
        <f t="shared" si="77"/>
        <v>625</v>
      </c>
      <c r="AQ22" s="85">
        <f t="shared" si="78"/>
        <v>15625</v>
      </c>
      <c r="AR22" s="85">
        <f t="shared" si="79"/>
        <v>390625</v>
      </c>
      <c r="AS22" s="85">
        <f t="shared" si="80"/>
        <v>283428125</v>
      </c>
      <c r="AT22" s="85">
        <f t="shared" si="81"/>
        <v>205648645225</v>
      </c>
      <c r="AU22" s="86">
        <f t="shared" si="12"/>
        <v>0.04</v>
      </c>
      <c r="AV22" s="83">
        <f t="shared" si="13"/>
        <v>1</v>
      </c>
      <c r="AW22" s="84">
        <f t="shared" si="14"/>
        <v>18139.400000000001</v>
      </c>
      <c r="AX22" s="83">
        <f t="shared" si="15"/>
        <v>453485</v>
      </c>
      <c r="AY22" s="83">
        <f t="shared" si="16"/>
        <v>25</v>
      </c>
      <c r="AZ22" s="83">
        <f t="shared" si="17"/>
        <v>625</v>
      </c>
      <c r="BA22" s="83">
        <f t="shared" si="18"/>
        <v>15625</v>
      </c>
      <c r="BB22" s="83">
        <f t="shared" si="19"/>
        <v>11337125</v>
      </c>
      <c r="BC22" s="83">
        <f t="shared" si="20"/>
        <v>8225945809</v>
      </c>
      <c r="BD22" s="86">
        <f t="shared" si="21"/>
        <v>1.6000000000000001E-3</v>
      </c>
      <c r="BE22" s="83">
        <f t="shared" si="22"/>
        <v>0.04</v>
      </c>
      <c r="BF22" s="84">
        <f t="shared" si="23"/>
        <v>725.57600000000002</v>
      </c>
      <c r="BG22" s="83">
        <f t="shared" si="24"/>
        <v>18139.400000000001</v>
      </c>
      <c r="BH22" s="83">
        <f t="shared" si="25"/>
        <v>1</v>
      </c>
      <c r="BI22" s="83">
        <f t="shared" si="26"/>
        <v>25</v>
      </c>
      <c r="BJ22" s="83">
        <f t="shared" si="27"/>
        <v>625</v>
      </c>
      <c r="BK22" s="83">
        <f t="shared" si="28"/>
        <v>453485</v>
      </c>
      <c r="BL22" s="83">
        <f t="shared" si="29"/>
        <v>25.912902802410617</v>
      </c>
      <c r="BM22" s="83">
        <f t="shared" si="30"/>
        <v>3.6516112096424677E-2</v>
      </c>
      <c r="BN22" s="83">
        <f t="shared" si="31"/>
        <v>1.6667830532983159E-4</v>
      </c>
      <c r="BO22" s="83">
        <f t="shared" si="32"/>
        <v>27.991905017456691</v>
      </c>
      <c r="BP22" s="83">
        <f t="shared" si="33"/>
        <v>0.11967620069826765</v>
      </c>
      <c r="BQ22" s="83">
        <f t="shared" si="34"/>
        <v>1.7902991266965048E-3</v>
      </c>
      <c r="BR22" s="83">
        <f t="shared" si="35"/>
        <v>26.798546838870628</v>
      </c>
      <c r="BS22" s="83">
        <f t="shared" si="36"/>
        <v>7.194187355482512E-2</v>
      </c>
      <c r="BT22" s="83">
        <f t="shared" si="37"/>
        <v>6.4695414632230577E-4</v>
      </c>
      <c r="BU22" s="83">
        <f t="shared" si="38"/>
        <v>28.488978277011611</v>
      </c>
      <c r="BV22" s="83">
        <f t="shared" si="82"/>
        <v>0.13955913108046444</v>
      </c>
      <c r="BW22" s="83">
        <f t="shared" si="39"/>
        <v>2.434593883491782E-3</v>
      </c>
      <c r="BX22" s="83">
        <f t="shared" si="40"/>
        <v>28.219190124479109</v>
      </c>
      <c r="BY22" s="83">
        <f t="shared" si="83"/>
        <v>0.12876760497916437</v>
      </c>
      <c r="BZ22" s="83">
        <f t="shared" si="41"/>
        <v>2.0726370115087644E-3</v>
      </c>
      <c r="CA22" s="83">
        <f t="shared" si="42"/>
        <v>25.982135731156038</v>
      </c>
      <c r="CB22" s="83">
        <f t="shared" si="84"/>
        <v>3.9285429246241538E-2</v>
      </c>
      <c r="CC22" s="83">
        <f t="shared" si="43"/>
        <v>1.9291811888268124E-4</v>
      </c>
      <c r="CD22" s="83">
        <f t="shared" si="44"/>
        <v>25.912940286991532</v>
      </c>
      <c r="CE22" s="83">
        <f t="shared" si="45"/>
        <v>3.6517611479661267E-2</v>
      </c>
      <c r="CF22" s="83">
        <f t="shared" si="46"/>
        <v>1.9050513545421262E-4</v>
      </c>
      <c r="CG22" s="83">
        <f t="shared" si="47"/>
        <v>26.75932813476777</v>
      </c>
      <c r="CH22" s="83">
        <f t="shared" si="48"/>
        <v>7.0373125390710806E-2</v>
      </c>
      <c r="CI22" s="83">
        <f t="shared" si="49"/>
        <v>7.0748239675095799E-4</v>
      </c>
      <c r="CJ22" s="83">
        <f t="shared" si="50"/>
        <v>25.470819795427978</v>
      </c>
      <c r="CK22" s="83">
        <f t="shared" si="51"/>
        <v>1.8832791817119131E-2</v>
      </c>
      <c r="CL22" s="83">
        <f t="shared" si="52"/>
        <v>5.0667721089564187E-5</v>
      </c>
      <c r="CM22" s="83">
        <f t="shared" si="53"/>
        <v>28.053792098301439</v>
      </c>
      <c r="CN22" s="83">
        <f t="shared" si="85"/>
        <v>0.12215168393205758</v>
      </c>
      <c r="CO22" s="83">
        <f t="shared" si="54"/>
        <v>2.131576269633899E-3</v>
      </c>
      <c r="CP22" s="83">
        <f t="shared" si="55"/>
        <v>26.815940292576752</v>
      </c>
      <c r="CQ22" s="83">
        <f t="shared" si="86"/>
        <v>7.2637611703070065E-2</v>
      </c>
      <c r="CR22" s="83">
        <f t="shared" si="56"/>
        <v>7.5374609056085451E-4</v>
      </c>
      <c r="CS22" s="83">
        <f t="shared" si="57"/>
        <v>24.606389283659819</v>
      </c>
      <c r="CT22" s="83">
        <f t="shared" si="87"/>
        <v>-1.5744428653607229E-2</v>
      </c>
      <c r="CU22" s="83">
        <f t="shared" si="58"/>
        <v>3.5412433375504048E-5</v>
      </c>
      <c r="CV22" s="83">
        <f t="shared" si="59"/>
        <v>207807679.2194227</v>
      </c>
      <c r="CW22" s="83">
        <f t="shared" si="60"/>
        <v>2303669137.3048019</v>
      </c>
      <c r="CX22" s="83">
        <f t="shared" si="61"/>
        <v>918574771.67872906</v>
      </c>
      <c r="CY22" s="83">
        <f t="shared" si="62"/>
        <v>207825825.86977223</v>
      </c>
      <c r="CZ22" s="83">
        <f t="shared" si="63"/>
        <v>871065218.2957499</v>
      </c>
      <c r="DA22" s="83">
        <f t="shared" si="64"/>
        <v>68854708.070027754</v>
      </c>
      <c r="DB22" s="83">
        <f t="shared" si="65"/>
        <v>3084385377.8139768</v>
      </c>
      <c r="DC22" s="83">
        <f t="shared" si="66"/>
        <v>2676270550.4099212</v>
      </c>
      <c r="DD22" s="83">
        <f t="shared" si="67"/>
        <v>293845592.70562261</v>
      </c>
      <c r="DE22" s="83">
        <f t="shared" si="68"/>
        <v>2431900326.6317282</v>
      </c>
      <c r="DF22" s="83">
        <f t="shared" si="69"/>
        <v>935797505.48726141</v>
      </c>
      <c r="DG22" s="83">
        <f t="shared" si="70"/>
        <v>51587388.901530907</v>
      </c>
      <c r="DH22" s="83">
        <f t="shared" si="71"/>
        <v>4393363559639.041</v>
      </c>
    </row>
    <row r="23" spans="1:112" s="3" customFormat="1" ht="13.5" customHeight="1" x14ac:dyDescent="0.25">
      <c r="A23" s="78">
        <f>INDEX('Cal Data Formatted'!B8:GU8, MATCH('ESTD Template'!$B$7,'Cal Data Formatted'!$B$3:$GU$3, 0))</f>
        <v>990424</v>
      </c>
      <c r="B23" s="46"/>
      <c r="C23" s="46">
        <f>INDEX('Cal Data Formatted'!B56:GU56, MATCH('ESTD Template'!$B$7,'Cal Data Formatted'!$B$3:$GU$3, 0))</f>
        <v>50</v>
      </c>
      <c r="D23" s="70"/>
      <c r="E23" s="45">
        <f t="shared" si="72"/>
        <v>990424</v>
      </c>
      <c r="F23" s="45">
        <f t="shared" si="73"/>
        <v>50</v>
      </c>
      <c r="G23" s="45">
        <f t="shared" si="0"/>
        <v>2500</v>
      </c>
      <c r="H23" s="7">
        <f t="shared" si="74"/>
        <v>19808.48</v>
      </c>
      <c r="I23" s="44"/>
      <c r="J23" s="31"/>
      <c r="K23" s="31"/>
      <c r="L23" s="31"/>
      <c r="M23" s="31"/>
      <c r="N23" s="31"/>
      <c r="O23" s="31"/>
      <c r="P23" s="31"/>
      <c r="Q23" s="31"/>
      <c r="R23" s="31"/>
      <c r="S23" s="31"/>
      <c r="T23" s="79">
        <v>5</v>
      </c>
      <c r="U23" s="81">
        <v>1</v>
      </c>
      <c r="V23" s="74">
        <f t="shared" si="1"/>
        <v>2500</v>
      </c>
      <c r="W23" s="74">
        <f t="shared" si="2"/>
        <v>980939699776</v>
      </c>
      <c r="X23" s="74">
        <f t="shared" si="3"/>
        <v>49521200</v>
      </c>
      <c r="Y23" s="81">
        <v>1</v>
      </c>
      <c r="Z23" s="82">
        <f t="shared" si="4"/>
        <v>0.02</v>
      </c>
      <c r="AA23" s="83">
        <f t="shared" si="5"/>
        <v>990424</v>
      </c>
      <c r="AB23" s="84">
        <f t="shared" si="6"/>
        <v>1</v>
      </c>
      <c r="AC23" s="83">
        <f t="shared" si="7"/>
        <v>19808.48</v>
      </c>
      <c r="AD23" s="83">
        <f t="shared" ref="AD23:AD28" si="88">Z23*V23</f>
        <v>50</v>
      </c>
      <c r="AE23" s="83">
        <f t="shared" ref="AE23:AE28" si="89">Z23*W23</f>
        <v>19618793995.52</v>
      </c>
      <c r="AF23" s="81">
        <f t="shared" ref="AF23:AF28" si="90">1/V23</f>
        <v>4.0000000000000002E-4</v>
      </c>
      <c r="AG23" s="83">
        <f t="shared" si="8"/>
        <v>19808.48</v>
      </c>
      <c r="AH23" s="84">
        <f t="shared" si="9"/>
        <v>0.02</v>
      </c>
      <c r="AI23" s="83">
        <f t="shared" si="10"/>
        <v>396.1696</v>
      </c>
      <c r="AJ23" s="85">
        <f t="shared" ref="AJ23:AJ28" si="91">AF23*V23</f>
        <v>1</v>
      </c>
      <c r="AK23" s="85">
        <f t="shared" ref="AK23:AK28" si="92">AF23*W23</f>
        <v>392375879.91040003</v>
      </c>
      <c r="AL23" s="85">
        <v>1</v>
      </c>
      <c r="AM23" s="85">
        <f t="shared" si="75"/>
        <v>50</v>
      </c>
      <c r="AN23" s="85">
        <f t="shared" si="11"/>
        <v>990424</v>
      </c>
      <c r="AO23" s="85">
        <f t="shared" si="76"/>
        <v>49521200</v>
      </c>
      <c r="AP23" s="85">
        <f t="shared" si="77"/>
        <v>2500</v>
      </c>
      <c r="AQ23" s="85">
        <f t="shared" si="78"/>
        <v>125000</v>
      </c>
      <c r="AR23" s="85">
        <f t="shared" si="79"/>
        <v>6250000</v>
      </c>
      <c r="AS23" s="85">
        <f t="shared" si="80"/>
        <v>2476060000</v>
      </c>
      <c r="AT23" s="85">
        <f t="shared" si="81"/>
        <v>980939699776</v>
      </c>
      <c r="AU23" s="86">
        <f t="shared" si="12"/>
        <v>0.02</v>
      </c>
      <c r="AV23" s="83">
        <f t="shared" si="13"/>
        <v>1</v>
      </c>
      <c r="AW23" s="84">
        <f t="shared" si="14"/>
        <v>19808.48</v>
      </c>
      <c r="AX23" s="83">
        <f t="shared" si="15"/>
        <v>990424</v>
      </c>
      <c r="AY23" s="83">
        <f t="shared" si="16"/>
        <v>50</v>
      </c>
      <c r="AZ23" s="83">
        <f t="shared" si="17"/>
        <v>2500</v>
      </c>
      <c r="BA23" s="83">
        <f t="shared" si="18"/>
        <v>125000</v>
      </c>
      <c r="BB23" s="83">
        <f t="shared" si="19"/>
        <v>49521200</v>
      </c>
      <c r="BC23" s="83">
        <f t="shared" si="20"/>
        <v>19618793995.52</v>
      </c>
      <c r="BD23" s="86">
        <f t="shared" si="21"/>
        <v>4.0000000000000002E-4</v>
      </c>
      <c r="BE23" s="83">
        <f t="shared" si="22"/>
        <v>0.02</v>
      </c>
      <c r="BF23" s="84">
        <f t="shared" si="23"/>
        <v>396.1696</v>
      </c>
      <c r="BG23" s="83">
        <f t="shared" si="24"/>
        <v>19808.48</v>
      </c>
      <c r="BH23" s="83">
        <f t="shared" si="25"/>
        <v>1</v>
      </c>
      <c r="BI23" s="83">
        <f t="shared" si="26"/>
        <v>50</v>
      </c>
      <c r="BJ23" s="83">
        <f t="shared" si="27"/>
        <v>2500</v>
      </c>
      <c r="BK23" s="83">
        <f t="shared" si="28"/>
        <v>990424</v>
      </c>
      <c r="BL23" s="83">
        <f t="shared" si="29"/>
        <v>59.916016983020008</v>
      </c>
      <c r="BM23" s="83">
        <f t="shared" si="30"/>
        <v>0.19832033966040016</v>
      </c>
      <c r="BN23" s="83">
        <f t="shared" si="31"/>
        <v>4.9163696403770616E-3</v>
      </c>
      <c r="BO23" s="83">
        <f t="shared" si="32"/>
        <v>61.462443518829105</v>
      </c>
      <c r="BP23" s="83">
        <f t="shared" si="33"/>
        <v>0.22924887037658209</v>
      </c>
      <c r="BQ23" s="83">
        <f t="shared" si="34"/>
        <v>6.5693805711173675E-3</v>
      </c>
      <c r="BR23" s="83">
        <f t="shared" si="35"/>
        <v>58.661750931705825</v>
      </c>
      <c r="BS23" s="83">
        <f t="shared" si="36"/>
        <v>0.1732350186341165</v>
      </c>
      <c r="BT23" s="83">
        <f t="shared" si="37"/>
        <v>3.7512964601453362E-3</v>
      </c>
      <c r="BU23" s="83">
        <f t="shared" si="38"/>
        <v>62.22073016975412</v>
      </c>
      <c r="BV23" s="83">
        <f t="shared" si="82"/>
        <v>0.24441460339508239</v>
      </c>
      <c r="BW23" s="83">
        <f t="shared" si="39"/>
        <v>7.4673122940969276E-3</v>
      </c>
      <c r="BX23" s="83">
        <f t="shared" si="40"/>
        <v>61.631505253419839</v>
      </c>
      <c r="BY23" s="83">
        <f t="shared" si="83"/>
        <v>0.23263010506839676</v>
      </c>
      <c r="BZ23" s="83">
        <f t="shared" si="41"/>
        <v>6.7645957230166648E-3</v>
      </c>
      <c r="CA23" s="83">
        <f t="shared" si="42"/>
        <v>56.745715512959606</v>
      </c>
      <c r="CB23" s="83">
        <f t="shared" si="84"/>
        <v>0.13491431025919212</v>
      </c>
      <c r="CC23" s="83">
        <f t="shared" si="43"/>
        <v>2.275233889089194E-3</v>
      </c>
      <c r="CD23" s="83">
        <f t="shared" si="44"/>
        <v>59.915973522905084</v>
      </c>
      <c r="CE23" s="83">
        <f t="shared" si="45"/>
        <v>0.19831947045810167</v>
      </c>
      <c r="CF23" s="83">
        <f t="shared" si="46"/>
        <v>5.6186589089688372E-3</v>
      </c>
      <c r="CG23" s="83">
        <f t="shared" si="47"/>
        <v>58.925059019485758</v>
      </c>
      <c r="CH23" s="83">
        <f t="shared" si="48"/>
        <v>0.17850118038971516</v>
      </c>
      <c r="CI23" s="83">
        <f t="shared" si="49"/>
        <v>4.5518102000745185E-3</v>
      </c>
      <c r="CJ23" s="83">
        <f t="shared" si="50"/>
        <v>56.22196568528382</v>
      </c>
      <c r="CK23" s="83">
        <f t="shared" si="51"/>
        <v>0.1244393137056764</v>
      </c>
      <c r="CL23" s="83">
        <f t="shared" si="52"/>
        <v>2.2121632565056774E-3</v>
      </c>
      <c r="CM23" s="83">
        <f t="shared" si="53"/>
        <v>61.352633415475758</v>
      </c>
      <c r="CN23" s="83">
        <f t="shared" si="85"/>
        <v>0.22705266830951515</v>
      </c>
      <c r="CO23" s="83">
        <f t="shared" si="54"/>
        <v>7.3647020266386721E-3</v>
      </c>
      <c r="CP23" s="83">
        <f t="shared" si="55"/>
        <v>58.85811317534754</v>
      </c>
      <c r="CQ23" s="83">
        <f t="shared" si="86"/>
        <v>0.1771622635069508</v>
      </c>
      <c r="CR23" s="83">
        <f t="shared" si="56"/>
        <v>4.4837810872723248E-3</v>
      </c>
      <c r="CS23" s="83">
        <f t="shared" si="57"/>
        <v>54.380637853061764</v>
      </c>
      <c r="CT23" s="83">
        <f t="shared" si="87"/>
        <v>8.7612757061235266E-2</v>
      </c>
      <c r="CU23" s="83">
        <f t="shared" si="58"/>
        <v>1.0965707428387185E-3</v>
      </c>
      <c r="CV23" s="83">
        <f t="shared" si="59"/>
        <v>24518112615.313034</v>
      </c>
      <c r="CW23" s="83">
        <f t="shared" si="60"/>
        <v>33812627280.487621</v>
      </c>
      <c r="CX23" s="83">
        <f t="shared" si="61"/>
        <v>21305041842.39687</v>
      </c>
      <c r="CY23" s="83">
        <f t="shared" si="62"/>
        <v>24518006826.826092</v>
      </c>
      <c r="CZ23" s="83">
        <f t="shared" si="63"/>
        <v>22046078589.509056</v>
      </c>
      <c r="DA23" s="83">
        <f t="shared" si="64"/>
        <v>11629683399.53908</v>
      </c>
      <c r="DB23" s="83">
        <f t="shared" si="65"/>
        <v>37841331989.957504</v>
      </c>
      <c r="DC23" s="83">
        <f t="shared" si="66"/>
        <v>34938849819.650391</v>
      </c>
      <c r="DD23" s="83">
        <f t="shared" si="67"/>
        <v>13862201322.622467</v>
      </c>
      <c r="DE23" s="83">
        <f t="shared" si="68"/>
        <v>33451388240.794399</v>
      </c>
      <c r="DF23" s="83">
        <f t="shared" si="69"/>
        <v>21874761086.404514</v>
      </c>
      <c r="DG23" s="83">
        <f t="shared" si="70"/>
        <v>6113543270.5469484</v>
      </c>
      <c r="DH23" s="83">
        <f t="shared" si="71"/>
        <v>2430780960854.4404</v>
      </c>
    </row>
    <row r="24" spans="1:112" s="3" customFormat="1" ht="13.5" customHeight="1" x14ac:dyDescent="0.25">
      <c r="A24" s="78">
        <f>INDEX('Cal Data Formatted'!B9:GU9, MATCH('ESTD Template'!$B$7,'Cal Data Formatted'!$B$3:$GU$3, 0))</f>
        <v>1589739</v>
      </c>
      <c r="B24" s="46"/>
      <c r="C24" s="46">
        <f>INDEX('Cal Data Formatted'!B57:GU57, MATCH('ESTD Template'!$B$7,'Cal Data Formatted'!$B$3:$GU$3, 0))</f>
        <v>100</v>
      </c>
      <c r="D24" s="70"/>
      <c r="E24" s="45">
        <f t="shared" si="72"/>
        <v>1589739</v>
      </c>
      <c r="F24" s="45">
        <f t="shared" si="73"/>
        <v>100</v>
      </c>
      <c r="G24" s="45">
        <f t="shared" si="0"/>
        <v>10000</v>
      </c>
      <c r="H24" s="7">
        <f t="shared" si="74"/>
        <v>15897.39</v>
      </c>
      <c r="I24" s="44"/>
      <c r="J24" s="31"/>
      <c r="K24" s="31"/>
      <c r="L24" s="31"/>
      <c r="M24" s="31"/>
      <c r="N24" s="31"/>
      <c r="O24" s="31"/>
      <c r="P24" s="31"/>
      <c r="Q24" s="31"/>
      <c r="R24" s="31"/>
      <c r="S24" s="31"/>
      <c r="T24" s="79">
        <v>6</v>
      </c>
      <c r="U24" s="81">
        <v>1</v>
      </c>
      <c r="V24" s="74">
        <f t="shared" si="1"/>
        <v>10000</v>
      </c>
      <c r="W24" s="74">
        <f t="shared" si="2"/>
        <v>2527270088121</v>
      </c>
      <c r="X24" s="74">
        <f t="shared" si="3"/>
        <v>158973900</v>
      </c>
      <c r="Y24" s="81">
        <v>1</v>
      </c>
      <c r="Z24" s="82">
        <f t="shared" si="4"/>
        <v>0.01</v>
      </c>
      <c r="AA24" s="83">
        <f t="shared" si="5"/>
        <v>1589739</v>
      </c>
      <c r="AB24" s="84">
        <f t="shared" si="6"/>
        <v>1</v>
      </c>
      <c r="AC24" s="83">
        <f t="shared" si="7"/>
        <v>15897.390000000001</v>
      </c>
      <c r="AD24" s="83">
        <f t="shared" si="88"/>
        <v>100</v>
      </c>
      <c r="AE24" s="83">
        <f t="shared" si="89"/>
        <v>25272700881.209999</v>
      </c>
      <c r="AF24" s="81">
        <f t="shared" si="90"/>
        <v>1E-4</v>
      </c>
      <c r="AG24" s="83">
        <f t="shared" si="8"/>
        <v>15897.390000000001</v>
      </c>
      <c r="AH24" s="84">
        <f t="shared" si="9"/>
        <v>0.01</v>
      </c>
      <c r="AI24" s="83">
        <f t="shared" si="10"/>
        <v>158.97390000000001</v>
      </c>
      <c r="AJ24" s="85">
        <f t="shared" si="91"/>
        <v>1</v>
      </c>
      <c r="AK24" s="85">
        <f t="shared" si="92"/>
        <v>252727008.81210002</v>
      </c>
      <c r="AL24" s="85">
        <v>1</v>
      </c>
      <c r="AM24" s="85">
        <f t="shared" si="75"/>
        <v>100</v>
      </c>
      <c r="AN24" s="85">
        <f t="shared" si="11"/>
        <v>1589739</v>
      </c>
      <c r="AO24" s="85">
        <f t="shared" si="76"/>
        <v>158973900</v>
      </c>
      <c r="AP24" s="85">
        <f t="shared" si="77"/>
        <v>10000</v>
      </c>
      <c r="AQ24" s="85">
        <f t="shared" si="78"/>
        <v>1000000</v>
      </c>
      <c r="AR24" s="85">
        <f t="shared" si="79"/>
        <v>100000000</v>
      </c>
      <c r="AS24" s="85">
        <f t="shared" si="80"/>
        <v>15897390000</v>
      </c>
      <c r="AT24" s="85">
        <f t="shared" si="81"/>
        <v>2527270088121</v>
      </c>
      <c r="AU24" s="86">
        <f t="shared" si="12"/>
        <v>0.01</v>
      </c>
      <c r="AV24" s="83">
        <f t="shared" si="13"/>
        <v>1</v>
      </c>
      <c r="AW24" s="84">
        <f t="shared" si="14"/>
        <v>15897.390000000001</v>
      </c>
      <c r="AX24" s="83">
        <f t="shared" si="15"/>
        <v>1589739</v>
      </c>
      <c r="AY24" s="83">
        <f t="shared" si="16"/>
        <v>100</v>
      </c>
      <c r="AZ24" s="83">
        <f t="shared" si="17"/>
        <v>10000</v>
      </c>
      <c r="BA24" s="83">
        <f t="shared" si="18"/>
        <v>1000000</v>
      </c>
      <c r="BB24" s="83">
        <f t="shared" si="19"/>
        <v>158973900</v>
      </c>
      <c r="BC24" s="83">
        <f t="shared" si="20"/>
        <v>25272700881.209999</v>
      </c>
      <c r="BD24" s="86">
        <f t="shared" si="21"/>
        <v>1E-4</v>
      </c>
      <c r="BE24" s="83">
        <f t="shared" si="22"/>
        <v>0.01</v>
      </c>
      <c r="BF24" s="84">
        <f t="shared" si="23"/>
        <v>158.97390000000001</v>
      </c>
      <c r="BG24" s="83">
        <f t="shared" si="24"/>
        <v>15897.390000000001</v>
      </c>
      <c r="BH24" s="83">
        <f t="shared" si="25"/>
        <v>1</v>
      </c>
      <c r="BI24" s="83">
        <f t="shared" si="26"/>
        <v>100</v>
      </c>
      <c r="BJ24" s="83">
        <f t="shared" si="27"/>
        <v>10000</v>
      </c>
      <c r="BK24" s="83">
        <f t="shared" si="28"/>
        <v>1589739</v>
      </c>
      <c r="BL24" s="83">
        <f t="shared" si="29"/>
        <v>97.869260042570389</v>
      </c>
      <c r="BM24" s="83">
        <f t="shared" si="30"/>
        <v>-2.1307399574296112E-2</v>
      </c>
      <c r="BN24" s="83">
        <f t="shared" si="31"/>
        <v>5.6750659577339263E-5</v>
      </c>
      <c r="BO24" s="83">
        <f t="shared" si="32"/>
        <v>98.821241784460767</v>
      </c>
      <c r="BP24" s="83">
        <f t="shared" si="33"/>
        <v>-1.1787582155392329E-2</v>
      </c>
      <c r="BQ24" s="83">
        <f t="shared" si="34"/>
        <v>1.7368386633765457E-5</v>
      </c>
      <c r="BR24" s="83">
        <f t="shared" si="35"/>
        <v>94.226491360129756</v>
      </c>
      <c r="BS24" s="83">
        <f t="shared" si="36"/>
        <v>-5.7735086398702437E-2</v>
      </c>
      <c r="BT24" s="83">
        <f t="shared" si="37"/>
        <v>4.1666752518320439E-4</v>
      </c>
      <c r="BU24" s="83">
        <f t="shared" si="38"/>
        <v>99.871086887368179</v>
      </c>
      <c r="BV24" s="83">
        <f t="shared" si="82"/>
        <v>-1.2891311263182104E-3</v>
      </c>
      <c r="BW24" s="83">
        <f t="shared" si="39"/>
        <v>2.0773238260530722E-7</v>
      </c>
      <c r="BX24" s="83">
        <f t="shared" si="40"/>
        <v>98.925316359525212</v>
      </c>
      <c r="BY24" s="83">
        <f t="shared" si="83"/>
        <v>-1.0746836404747882E-2</v>
      </c>
      <c r="BZ24" s="83">
        <f t="shared" si="41"/>
        <v>1.4436811588801798E-5</v>
      </c>
      <c r="CA24" s="83">
        <f t="shared" si="42"/>
        <v>91.083088691163468</v>
      </c>
      <c r="CB24" s="83">
        <f t="shared" si="84"/>
        <v>-8.9169113088365323E-2</v>
      </c>
      <c r="CC24" s="83">
        <f t="shared" si="43"/>
        <v>9.9389134112071046E-4</v>
      </c>
      <c r="CD24" s="83">
        <f t="shared" si="44"/>
        <v>97.869143825656082</v>
      </c>
      <c r="CE24" s="83">
        <f t="shared" si="45"/>
        <v>-2.1308561743439185E-2</v>
      </c>
      <c r="CF24" s="83">
        <f t="shared" si="46"/>
        <v>6.4864971939137145E-5</v>
      </c>
      <c r="CG24" s="83">
        <f t="shared" si="47"/>
        <v>95.189989965804216</v>
      </c>
      <c r="CH24" s="83">
        <f t="shared" si="48"/>
        <v>-4.8100100341957844E-2</v>
      </c>
      <c r="CI24" s="83">
        <f t="shared" si="49"/>
        <v>3.3051709327234477E-4</v>
      </c>
      <c r="CJ24" s="83">
        <f t="shared" si="50"/>
        <v>91.236198099778804</v>
      </c>
      <c r="CK24" s="83">
        <f t="shared" si="51"/>
        <v>-8.7638019002211964E-2</v>
      </c>
      <c r="CL24" s="83">
        <f t="shared" si="52"/>
        <v>1.0972031963760094E-3</v>
      </c>
      <c r="CM24" s="83">
        <f t="shared" si="53"/>
        <v>98.626098646107536</v>
      </c>
      <c r="CN24" s="83">
        <f t="shared" si="85"/>
        <v>-1.3739013538924639E-2</v>
      </c>
      <c r="CO24" s="83">
        <f t="shared" si="54"/>
        <v>2.6965784717536363E-5</v>
      </c>
      <c r="CP24" s="83">
        <f t="shared" si="55"/>
        <v>95.006910093962617</v>
      </c>
      <c r="CQ24" s="83">
        <f t="shared" si="86"/>
        <v>-4.9930899060373832E-2</v>
      </c>
      <c r="CR24" s="83">
        <f t="shared" si="56"/>
        <v>3.5615638299674862E-4</v>
      </c>
      <c r="CS24" s="83">
        <f t="shared" si="57"/>
        <v>88.493542729284783</v>
      </c>
      <c r="CT24" s="83">
        <f t="shared" si="87"/>
        <v>-0.11506457270715216</v>
      </c>
      <c r="CU24" s="83">
        <f t="shared" si="58"/>
        <v>1.8914079846113578E-3</v>
      </c>
      <c r="CV24" s="83">
        <f t="shared" si="59"/>
        <v>1132070339.9378922</v>
      </c>
      <c r="CW24" s="83">
        <f t="shared" si="60"/>
        <v>357580613.48607314</v>
      </c>
      <c r="CX24" s="83">
        <f t="shared" si="61"/>
        <v>9465654503.9388256</v>
      </c>
      <c r="CY24" s="83">
        <f t="shared" si="62"/>
        <v>1132197594.3033943</v>
      </c>
      <c r="CZ24" s="83">
        <f t="shared" si="63"/>
        <v>6242350390.3622541</v>
      </c>
      <c r="DA24" s="83">
        <f t="shared" si="64"/>
        <v>21902403571.99472</v>
      </c>
      <c r="DB24" s="83">
        <f t="shared" si="65"/>
        <v>4210816.2860392947</v>
      </c>
      <c r="DC24" s="83">
        <f t="shared" si="66"/>
        <v>298262076.62904984</v>
      </c>
      <c r="DD24" s="83">
        <f t="shared" si="67"/>
        <v>24221724068.890087</v>
      </c>
      <c r="DE24" s="83">
        <f t="shared" si="68"/>
        <v>486474677.70045578</v>
      </c>
      <c r="DF24" s="83">
        <f t="shared" si="69"/>
        <v>6764131274.5304966</v>
      </c>
      <c r="DG24" s="83">
        <f t="shared" si="70"/>
        <v>39335029800.117195</v>
      </c>
      <c r="DH24" s="83">
        <f t="shared" si="71"/>
        <v>921179951873.44031</v>
      </c>
    </row>
    <row r="25" spans="1:112" s="3" customFormat="1" ht="13.5" customHeight="1" x14ac:dyDescent="0.25">
      <c r="A25" s="78">
        <f>INDEX('Cal Data Formatted'!B10:GU10, MATCH('ESTD Template'!$B$7,'Cal Data Formatted'!$B$3:$GU$3, 0))</f>
        <v>3179478</v>
      </c>
      <c r="B25" s="46"/>
      <c r="C25" s="46">
        <f>INDEX('Cal Data Formatted'!B58:GU58, MATCH('ESTD Template'!$B$7,'Cal Data Formatted'!$B$3:$GU$3, 0))</f>
        <v>200</v>
      </c>
      <c r="D25" s="70"/>
      <c r="E25" s="45">
        <f t="shared" si="72"/>
        <v>3179478</v>
      </c>
      <c r="F25" s="45">
        <f t="shared" si="73"/>
        <v>200</v>
      </c>
      <c r="G25" s="45">
        <f t="shared" si="0"/>
        <v>40000</v>
      </c>
      <c r="H25" s="7">
        <f t="shared" si="74"/>
        <v>15897.39</v>
      </c>
      <c r="I25" s="44"/>
      <c r="J25" s="31"/>
      <c r="K25" s="31"/>
      <c r="L25" s="31"/>
      <c r="M25" s="31"/>
      <c r="N25" s="31"/>
      <c r="O25" s="31"/>
      <c r="P25" s="31"/>
      <c r="Q25" s="31"/>
      <c r="R25" s="31"/>
      <c r="S25" s="31"/>
      <c r="T25" s="79">
        <v>7</v>
      </c>
      <c r="U25" s="81">
        <v>1</v>
      </c>
      <c r="V25" s="74">
        <f t="shared" si="1"/>
        <v>40000</v>
      </c>
      <c r="W25" s="74">
        <f t="shared" si="2"/>
        <v>10109080352484</v>
      </c>
      <c r="X25" s="74">
        <f t="shared" si="3"/>
        <v>635895600</v>
      </c>
      <c r="Y25" s="81">
        <v>1</v>
      </c>
      <c r="Z25" s="82">
        <f t="shared" si="4"/>
        <v>5.0000000000000001E-3</v>
      </c>
      <c r="AA25" s="83">
        <f t="shared" si="5"/>
        <v>3179478</v>
      </c>
      <c r="AB25" s="84">
        <f t="shared" si="6"/>
        <v>1</v>
      </c>
      <c r="AC25" s="83">
        <f t="shared" si="7"/>
        <v>15897.390000000001</v>
      </c>
      <c r="AD25" s="83">
        <f t="shared" si="88"/>
        <v>200</v>
      </c>
      <c r="AE25" s="83">
        <f t="shared" si="89"/>
        <v>50545401762.419998</v>
      </c>
      <c r="AF25" s="81">
        <f t="shared" si="90"/>
        <v>2.5000000000000001E-5</v>
      </c>
      <c r="AG25" s="83">
        <f t="shared" si="8"/>
        <v>15897.390000000001</v>
      </c>
      <c r="AH25" s="84">
        <f t="shared" si="9"/>
        <v>5.0000000000000001E-3</v>
      </c>
      <c r="AI25" s="83">
        <f t="shared" si="10"/>
        <v>79.486950000000007</v>
      </c>
      <c r="AJ25" s="85">
        <f t="shared" si="91"/>
        <v>1</v>
      </c>
      <c r="AK25" s="85">
        <f t="shared" si="92"/>
        <v>252727008.81210002</v>
      </c>
      <c r="AL25" s="85">
        <v>1</v>
      </c>
      <c r="AM25" s="85">
        <f t="shared" si="75"/>
        <v>200</v>
      </c>
      <c r="AN25" s="85">
        <f t="shared" si="11"/>
        <v>3179478</v>
      </c>
      <c r="AO25" s="85">
        <f t="shared" si="76"/>
        <v>635895600</v>
      </c>
      <c r="AP25" s="85">
        <f t="shared" si="77"/>
        <v>40000</v>
      </c>
      <c r="AQ25" s="85">
        <f t="shared" si="78"/>
        <v>8000000</v>
      </c>
      <c r="AR25" s="85">
        <f t="shared" si="79"/>
        <v>1600000000</v>
      </c>
      <c r="AS25" s="85">
        <f t="shared" si="80"/>
        <v>127179120000</v>
      </c>
      <c r="AT25" s="85">
        <f t="shared" si="81"/>
        <v>10109080352484</v>
      </c>
      <c r="AU25" s="86">
        <f t="shared" si="12"/>
        <v>5.0000000000000001E-3</v>
      </c>
      <c r="AV25" s="83">
        <f t="shared" si="13"/>
        <v>1</v>
      </c>
      <c r="AW25" s="84">
        <f t="shared" si="14"/>
        <v>15897.390000000001</v>
      </c>
      <c r="AX25" s="83">
        <f t="shared" si="15"/>
        <v>3179478</v>
      </c>
      <c r="AY25" s="83">
        <f t="shared" si="16"/>
        <v>200</v>
      </c>
      <c r="AZ25" s="83">
        <f t="shared" si="17"/>
        <v>40000</v>
      </c>
      <c r="BA25" s="83">
        <f t="shared" si="18"/>
        <v>8000000</v>
      </c>
      <c r="BB25" s="83">
        <f t="shared" si="19"/>
        <v>635895600</v>
      </c>
      <c r="BC25" s="83">
        <f t="shared" si="20"/>
        <v>50545401762.419998</v>
      </c>
      <c r="BD25" s="86">
        <f t="shared" si="21"/>
        <v>2.5000000000000001E-5</v>
      </c>
      <c r="BE25" s="83">
        <f t="shared" si="22"/>
        <v>5.0000000000000001E-3</v>
      </c>
      <c r="BF25" s="84">
        <f t="shared" si="23"/>
        <v>79.486950000000007</v>
      </c>
      <c r="BG25" s="83">
        <f t="shared" si="24"/>
        <v>15897.390000000001</v>
      </c>
      <c r="BH25" s="83">
        <f t="shared" si="25"/>
        <v>1</v>
      </c>
      <c r="BI25" s="83">
        <f t="shared" si="26"/>
        <v>200</v>
      </c>
      <c r="BJ25" s="83">
        <f t="shared" si="27"/>
        <v>40000</v>
      </c>
      <c r="BK25" s="83">
        <f t="shared" si="28"/>
        <v>3179478</v>
      </c>
      <c r="BL25" s="83">
        <f t="shared" si="29"/>
        <v>198.54378123467563</v>
      </c>
      <c r="BM25" s="83">
        <f t="shared" si="30"/>
        <v>-7.2810938266218272E-3</v>
      </c>
      <c r="BN25" s="83">
        <f t="shared" si="31"/>
        <v>6.6267909140088105E-6</v>
      </c>
      <c r="BO25" s="83">
        <f t="shared" si="32"/>
        <v>197.91894265296401</v>
      </c>
      <c r="BP25" s="83">
        <f t="shared" si="33"/>
        <v>-1.040528673517997E-2</v>
      </c>
      <c r="BQ25" s="83">
        <f t="shared" si="34"/>
        <v>1.3533749005164031E-5</v>
      </c>
      <c r="BR25" s="83">
        <f t="shared" si="35"/>
        <v>188.56528629091281</v>
      </c>
      <c r="BS25" s="83">
        <f t="shared" si="36"/>
        <v>-5.7173568545435954E-2</v>
      </c>
      <c r="BT25" s="83">
        <f t="shared" si="37"/>
        <v>4.0860211752745797E-4</v>
      </c>
      <c r="BU25" s="83">
        <f t="shared" si="38"/>
        <v>199.74217377473636</v>
      </c>
      <c r="BV25" s="83">
        <f t="shared" si="82"/>
        <v>-1.2891311263182104E-3</v>
      </c>
      <c r="BW25" s="83">
        <f t="shared" si="39"/>
        <v>2.0773238260530722E-7</v>
      </c>
      <c r="BX25" s="83">
        <f t="shared" si="40"/>
        <v>197.85063271905042</v>
      </c>
      <c r="BY25" s="83">
        <f t="shared" si="83"/>
        <v>-1.0746836404747882E-2</v>
      </c>
      <c r="BZ25" s="83">
        <f t="shared" si="41"/>
        <v>1.4436811588801798E-5</v>
      </c>
      <c r="CA25" s="83">
        <f t="shared" si="42"/>
        <v>182.16617738232694</v>
      </c>
      <c r="CB25" s="83">
        <f t="shared" si="84"/>
        <v>-8.9169113088365323E-2</v>
      </c>
      <c r="CC25" s="83">
        <f t="shared" si="43"/>
        <v>9.9389134112071046E-4</v>
      </c>
      <c r="CD25" s="83">
        <f t="shared" si="44"/>
        <v>198.5435618542862</v>
      </c>
      <c r="CE25" s="83">
        <f t="shared" si="45"/>
        <v>-7.2821907285690202E-3</v>
      </c>
      <c r="CF25" s="83">
        <f t="shared" si="46"/>
        <v>7.5757574010366574E-6</v>
      </c>
      <c r="CG25" s="83">
        <f t="shared" si="47"/>
        <v>193.33252973774682</v>
      </c>
      <c r="CH25" s="83">
        <f t="shared" si="48"/>
        <v>-3.3337351311265875E-2</v>
      </c>
      <c r="CI25" s="83">
        <f t="shared" si="49"/>
        <v>1.587684274929658E-4</v>
      </c>
      <c r="CJ25" s="83">
        <f t="shared" si="50"/>
        <v>188.01790815165458</v>
      </c>
      <c r="CK25" s="83">
        <f t="shared" si="51"/>
        <v>-5.9910459241727096E-2</v>
      </c>
      <c r="CL25" s="83">
        <f t="shared" si="52"/>
        <v>5.1275187522209194E-4</v>
      </c>
      <c r="CM25" s="83">
        <f t="shared" si="53"/>
        <v>198.04827750977171</v>
      </c>
      <c r="CN25" s="83">
        <f t="shared" si="85"/>
        <v>-9.7586124511414591E-3</v>
      </c>
      <c r="CO25" s="83">
        <f t="shared" si="54"/>
        <v>1.3604359567367589E-5</v>
      </c>
      <c r="CP25" s="83">
        <f t="shared" si="55"/>
        <v>192.96501263162673</v>
      </c>
      <c r="CQ25" s="83">
        <f t="shared" si="86"/>
        <v>-3.5174936841866324E-2</v>
      </c>
      <c r="CR25" s="83">
        <f t="shared" si="56"/>
        <v>1.7675374026132639E-4</v>
      </c>
      <c r="CS25" s="83">
        <f t="shared" si="57"/>
        <v>184.122412877789</v>
      </c>
      <c r="CT25" s="83">
        <f t="shared" si="87"/>
        <v>-7.9387935611054991E-2</v>
      </c>
      <c r="CU25" s="83">
        <f t="shared" si="58"/>
        <v>9.0034918865500193E-4</v>
      </c>
      <c r="CV25" s="83">
        <f t="shared" si="59"/>
        <v>528768722.59048539</v>
      </c>
      <c r="CW25" s="83">
        <f t="shared" si="60"/>
        <v>1114532137.9764423</v>
      </c>
      <c r="CX25" s="83">
        <f t="shared" si="61"/>
        <v>37129713647.754463</v>
      </c>
      <c r="CY25" s="83">
        <f t="shared" si="62"/>
        <v>528928439.91357899</v>
      </c>
      <c r="CZ25" s="83">
        <f t="shared" si="63"/>
        <v>11299133715.908344</v>
      </c>
      <c r="DA25" s="83">
        <f t="shared" si="64"/>
        <v>36097109701.904449</v>
      </c>
      <c r="DB25" s="83">
        <f t="shared" si="65"/>
        <v>16843265.144157179</v>
      </c>
      <c r="DC25" s="83">
        <f t="shared" si="66"/>
        <v>1193048306.5161994</v>
      </c>
      <c r="DD25" s="83">
        <f t="shared" si="67"/>
        <v>96886896275.560349</v>
      </c>
      <c r="DE25" s="83">
        <f t="shared" si="68"/>
        <v>965884343.24622405</v>
      </c>
      <c r="DF25" s="83">
        <f t="shared" si="69"/>
        <v>12597711726.426611</v>
      </c>
      <c r="DG25" s="83">
        <f t="shared" si="70"/>
        <v>63031549735.751381</v>
      </c>
      <c r="DH25" s="83">
        <f t="shared" si="71"/>
        <v>396846829780.83978</v>
      </c>
    </row>
    <row r="26" spans="1:112" s="3" customFormat="1" ht="13.5" customHeight="1" x14ac:dyDescent="0.25">
      <c r="A26" s="78">
        <f>INDEX('Cal Data Formatted'!B11:GU11, MATCH('ESTD Template'!$B$7,'Cal Data Formatted'!$B$3:$GU$3, 0))</f>
        <v>4769217</v>
      </c>
      <c r="B26" s="46"/>
      <c r="C26" s="46">
        <f>INDEX('Cal Data Formatted'!B59:GU59, MATCH('ESTD Template'!$B$7,'Cal Data Formatted'!$B$3:$GU$3, 0))</f>
        <v>300</v>
      </c>
      <c r="D26" s="70"/>
      <c r="E26" s="45">
        <f t="shared" si="72"/>
        <v>4769217</v>
      </c>
      <c r="F26" s="45">
        <f t="shared" si="73"/>
        <v>300</v>
      </c>
      <c r="G26" s="45">
        <f t="shared" si="0"/>
        <v>90000</v>
      </c>
      <c r="H26" s="7">
        <f t="shared" si="74"/>
        <v>15897.39</v>
      </c>
      <c r="I26" s="44"/>
      <c r="J26" s="31"/>
      <c r="K26" s="31"/>
      <c r="L26" s="31"/>
      <c r="M26" s="31"/>
      <c r="N26" s="31"/>
      <c r="O26" s="31"/>
      <c r="P26" s="31"/>
      <c r="Q26" s="31"/>
      <c r="R26" s="31"/>
      <c r="S26" s="31"/>
      <c r="T26" s="79">
        <v>8</v>
      </c>
      <c r="U26" s="81">
        <v>1</v>
      </c>
      <c r="V26" s="74">
        <f t="shared" si="1"/>
        <v>90000</v>
      </c>
      <c r="W26" s="74">
        <f t="shared" si="2"/>
        <v>22745430793089</v>
      </c>
      <c r="X26" s="74">
        <f t="shared" si="3"/>
        <v>1430765100</v>
      </c>
      <c r="Y26" s="81">
        <v>1</v>
      </c>
      <c r="Z26" s="82">
        <f t="shared" si="4"/>
        <v>3.3333333333333335E-3</v>
      </c>
      <c r="AA26" s="83">
        <f t="shared" si="5"/>
        <v>4769217</v>
      </c>
      <c r="AB26" s="84">
        <f t="shared" si="6"/>
        <v>1</v>
      </c>
      <c r="AC26" s="83">
        <f t="shared" si="7"/>
        <v>15897.390000000001</v>
      </c>
      <c r="AD26" s="83">
        <f t="shared" si="88"/>
        <v>300</v>
      </c>
      <c r="AE26" s="83">
        <f t="shared" si="89"/>
        <v>75818102643.630005</v>
      </c>
      <c r="AF26" s="81">
        <f t="shared" si="90"/>
        <v>1.1111111111111112E-5</v>
      </c>
      <c r="AG26" s="83">
        <f t="shared" si="8"/>
        <v>15897.390000000001</v>
      </c>
      <c r="AH26" s="84">
        <f t="shared" si="9"/>
        <v>3.3333333333333335E-3</v>
      </c>
      <c r="AI26" s="83">
        <f t="shared" si="10"/>
        <v>52.991300000000003</v>
      </c>
      <c r="AJ26" s="85">
        <f t="shared" si="91"/>
        <v>1</v>
      </c>
      <c r="AK26" s="85">
        <f t="shared" si="92"/>
        <v>252727008.81210002</v>
      </c>
      <c r="AL26" s="85">
        <v>1</v>
      </c>
      <c r="AM26" s="85">
        <f t="shared" si="75"/>
        <v>300</v>
      </c>
      <c r="AN26" s="85">
        <f t="shared" si="11"/>
        <v>4769217</v>
      </c>
      <c r="AO26" s="85">
        <f t="shared" si="76"/>
        <v>1430765100</v>
      </c>
      <c r="AP26" s="85">
        <f t="shared" si="77"/>
        <v>90000</v>
      </c>
      <c r="AQ26" s="85">
        <f t="shared" si="78"/>
        <v>27000000</v>
      </c>
      <c r="AR26" s="85">
        <f t="shared" si="79"/>
        <v>8100000000</v>
      </c>
      <c r="AS26" s="85">
        <f t="shared" si="80"/>
        <v>429229530000</v>
      </c>
      <c r="AT26" s="85">
        <f t="shared" si="81"/>
        <v>22745430793089</v>
      </c>
      <c r="AU26" s="86">
        <f t="shared" si="12"/>
        <v>3.3333333333333335E-3</v>
      </c>
      <c r="AV26" s="83">
        <f t="shared" si="13"/>
        <v>1</v>
      </c>
      <c r="AW26" s="84">
        <f t="shared" si="14"/>
        <v>15897.390000000001</v>
      </c>
      <c r="AX26" s="83">
        <f t="shared" si="15"/>
        <v>4769217</v>
      </c>
      <c r="AY26" s="83">
        <f t="shared" si="16"/>
        <v>300</v>
      </c>
      <c r="AZ26" s="83">
        <f t="shared" si="17"/>
        <v>90000</v>
      </c>
      <c r="BA26" s="83">
        <f t="shared" si="18"/>
        <v>27000000</v>
      </c>
      <c r="BB26" s="83">
        <f t="shared" si="19"/>
        <v>1430765100</v>
      </c>
      <c r="BC26" s="83">
        <f t="shared" si="20"/>
        <v>75818102643.630005</v>
      </c>
      <c r="BD26" s="86">
        <f t="shared" si="21"/>
        <v>1.1111111111111112E-5</v>
      </c>
      <c r="BE26" s="83">
        <f t="shared" si="22"/>
        <v>3.3333333333333335E-3</v>
      </c>
      <c r="BF26" s="84">
        <f t="shared" si="23"/>
        <v>52.991300000000003</v>
      </c>
      <c r="BG26" s="83">
        <f t="shared" si="24"/>
        <v>15897.390000000001</v>
      </c>
      <c r="BH26" s="83">
        <f t="shared" si="25"/>
        <v>1</v>
      </c>
      <c r="BI26" s="83">
        <f t="shared" si="26"/>
        <v>300</v>
      </c>
      <c r="BJ26" s="83">
        <f t="shared" si="27"/>
        <v>90000</v>
      </c>
      <c r="BK26" s="83">
        <f t="shared" si="28"/>
        <v>4769217</v>
      </c>
      <c r="BL26" s="83">
        <f t="shared" ref="BL26:BL28" si="93">G59</f>
        <v>299.21830242678089</v>
      </c>
      <c r="BM26" s="83">
        <f t="shared" si="30"/>
        <v>-2.6056585773970181E-3</v>
      </c>
      <c r="BN26" s="83">
        <f t="shared" ref="BN26:BN28" si="94">BM26^2/($U$31-2)</f>
        <v>8.4868207774533152E-7</v>
      </c>
      <c r="BO26" s="83">
        <f t="shared" ref="BO26:BO28" si="95">H59</f>
        <v>297.0166435214673</v>
      </c>
      <c r="BP26" s="83">
        <f t="shared" si="33"/>
        <v>-9.9445215951089946E-3</v>
      </c>
      <c r="BQ26" s="83">
        <f t="shared" ref="BQ26:BQ28" si="96">BP26^2/($U$31-2)</f>
        <v>1.2361688719448643E-5</v>
      </c>
      <c r="BR26" s="83">
        <f t="shared" ref="BR26:BR28" si="97">I59</f>
        <v>282.90408122169583</v>
      </c>
      <c r="BS26" s="83">
        <f t="shared" si="36"/>
        <v>-5.698639592768056E-2</v>
      </c>
      <c r="BT26" s="83">
        <f t="shared" ref="BT26:BT28" si="98">BS26^2/($U$31-2)</f>
        <v>4.0593116510329594E-4</v>
      </c>
      <c r="BU26" s="83">
        <f t="shared" ref="BU26:BU28" si="99">M59</f>
        <v>299.61326066210455</v>
      </c>
      <c r="BV26" s="83">
        <f t="shared" si="82"/>
        <v>-1.289131126318163E-3</v>
      </c>
      <c r="BW26" s="83">
        <f t="shared" ref="BW26:BW28" si="100">BV26^2/($U$31-2)</f>
        <v>2.0773238260529192E-7</v>
      </c>
      <c r="BX26" s="83">
        <f t="shared" ref="BX26:BX28" si="101">N59</f>
        <v>296.77594907857565</v>
      </c>
      <c r="BY26" s="83">
        <f t="shared" si="83"/>
        <v>-1.0746836404747833E-2</v>
      </c>
      <c r="BZ26" s="83">
        <f t="shared" ref="BZ26:BZ28" si="102">BY26^2/($U$31-2)</f>
        <v>1.4436811588801667E-5</v>
      </c>
      <c r="CA26" s="83">
        <f t="shared" ref="CA26:CA28" si="103">O59</f>
        <v>273.24926607349045</v>
      </c>
      <c r="CB26" s="83">
        <f t="shared" si="84"/>
        <v>-8.9169113088365184E-2</v>
      </c>
      <c r="CC26" s="83">
        <f t="shared" ref="CC26:CC28" si="104">CB26^2/($U$31-2)</f>
        <v>9.9389134112070742E-4</v>
      </c>
      <c r="CD26" s="83">
        <f t="shared" ref="CD26:CD28" si="105">J59</f>
        <v>299.21811038352405</v>
      </c>
      <c r="CE26" s="83">
        <f t="shared" si="45"/>
        <v>-2.6062987215865027E-3</v>
      </c>
      <c r="CF26" s="83">
        <f t="shared" ref="CF26:CF28" si="106">CE26^2/($U$31-3)</f>
        <v>9.7039900373477688E-7</v>
      </c>
      <c r="CG26" s="83">
        <f t="shared" ref="CG26:CG28" si="107">K59</f>
        <v>294.51104316482662</v>
      </c>
      <c r="CH26" s="83">
        <f t="shared" si="48"/>
        <v>-1.8296522783911275E-2</v>
      </c>
      <c r="CI26" s="83">
        <f t="shared" ref="CI26:CI28" si="108">CH26^2/($U$31-3)</f>
        <v>4.7823249426026341E-5</v>
      </c>
      <c r="CJ26" s="83">
        <f t="shared" ref="CJ26:CJ28" si="109">L59</f>
        <v>291.3977128324762</v>
      </c>
      <c r="CK26" s="83">
        <f t="shared" si="51"/>
        <v>-2.8674290558412661E-2</v>
      </c>
      <c r="CL26" s="83">
        <f t="shared" ref="CL26:CL28" si="110">CK26^2/($U$31-3)</f>
        <v>1.1745927700403907E-4</v>
      </c>
      <c r="CM26" s="83">
        <f t="shared" ref="CM26:CM28" si="111">P59</f>
        <v>298.28613071609448</v>
      </c>
      <c r="CN26" s="83">
        <f t="shared" si="85"/>
        <v>-5.7128976130184127E-3</v>
      </c>
      <c r="CO26" s="83">
        <f t="shared" ref="CO26:CO28" si="112">CN26^2/($U$31-3)</f>
        <v>4.6624570195473534E-6</v>
      </c>
      <c r="CP26" s="83">
        <f t="shared" ref="CP26:CP28" si="113">Q59</f>
        <v>294.16770405062624</v>
      </c>
      <c r="CQ26" s="83">
        <f t="shared" si="86"/>
        <v>-1.9440986497912528E-2</v>
      </c>
      <c r="CR26" s="83">
        <f t="shared" ref="CR26:CR28" si="114">CQ26^2/($U$31-3)</f>
        <v>5.3993136573145313E-5</v>
      </c>
      <c r="CS26" s="83">
        <f t="shared" ref="CS26:CS28" si="115">R59</f>
        <v>288.95401171444365</v>
      </c>
      <c r="CT26" s="83">
        <f t="shared" si="87"/>
        <v>-3.681996095185449E-2</v>
      </c>
      <c r="CU26" s="83">
        <f t="shared" ref="CU26:CU28" si="116">CT26^2/($U$31-3)</f>
        <v>1.9367278921372707E-4</v>
      </c>
      <c r="CV26" s="83">
        <f t="shared" ref="CV26:CV28" si="117">(E26-E$36*F26-E$37)^2</f>
        <v>152366692.09964424</v>
      </c>
      <c r="CW26" s="83">
        <f t="shared" ref="CW26:CW28" si="118">(E26-F$36*F26-F$37)^2</f>
        <v>2290523752.3259077</v>
      </c>
      <c r="CX26" s="83">
        <f t="shared" ref="CX26:CX28" si="119">(E26-G$36*F26-G$37)^2</f>
        <v>82995758875.225616</v>
      </c>
      <c r="CY26" s="83">
        <f t="shared" ref="CY26:CY28" si="120">(E26-E$43*G26-E$44*F26-E$45)^2</f>
        <v>152441285.22624514</v>
      </c>
      <c r="CZ26" s="83">
        <f t="shared" ref="CZ26:CZ28" si="121">(E26-F$43*G26-F$44*F26-F$45)^2</f>
        <v>7193747305.0918169</v>
      </c>
      <c r="DA26" s="83">
        <f t="shared" ref="DA26:DA28" si="122">(E26-G$43*G26-G$44*F26-G$45)^2</f>
        <v>16189403542.458422</v>
      </c>
      <c r="DB26" s="83">
        <f t="shared" ref="DB26:DB28" si="123">(E26-H$36*F26-H$37)^2</f>
        <v>37897346.574356519</v>
      </c>
      <c r="DC26" s="83">
        <f t="shared" ref="DC26:DC28" si="124">(E26-I$36*F26-I$37)^2</f>
        <v>2684358689.6614003</v>
      </c>
      <c r="DD26" s="83">
        <f t="shared" ref="DD26:DD28" si="125">(E26-J$36*F26-J$37)^2</f>
        <v>217995516620.01035</v>
      </c>
      <c r="DE26" s="83">
        <f t="shared" ref="DE26:DE28" si="126">(E26-H$43*G26-H$44*F26-H$45)^2</f>
        <v>732651004.28393018</v>
      </c>
      <c r="DF26" s="83">
        <f t="shared" ref="DF26:DF28" si="127">(E26-I$43*G26-I$44*F26-I$45)^2</f>
        <v>8097402538.1118202</v>
      </c>
      <c r="DG26" s="83">
        <f t="shared" ref="DG26:DG28" si="128">(E26-J$43*G26-J$44*F26-J$45)^2</f>
        <v>25024305176.599529</v>
      </c>
      <c r="DH26" s="83">
        <f t="shared" ref="DH26:DH28" si="129">(E26-AVERAGE(E$19:E$28))^2</f>
        <v>4927053883930.2393</v>
      </c>
    </row>
    <row r="27" spans="1:112" s="3" customFormat="1" ht="13.5" customHeight="1" x14ac:dyDescent="0.25">
      <c r="A27" s="78">
        <f>INDEX('Cal Data Formatted'!B12:GU12, MATCH('ESTD Template'!$B$7,'Cal Data Formatted'!$B$3:$GU$3, 0))</f>
        <v>6358956</v>
      </c>
      <c r="B27" s="46"/>
      <c r="C27" s="46">
        <f>INDEX('Cal Data Formatted'!B60:GU60, MATCH('ESTD Template'!$B$7,'Cal Data Formatted'!$B$3:$GU$3, 0))</f>
        <v>400</v>
      </c>
      <c r="D27" s="70"/>
      <c r="E27" s="45">
        <f t="shared" si="72"/>
        <v>6358956</v>
      </c>
      <c r="F27" s="45">
        <f t="shared" si="73"/>
        <v>400</v>
      </c>
      <c r="G27" s="45">
        <f t="shared" si="0"/>
        <v>160000</v>
      </c>
      <c r="H27" s="7">
        <f t="shared" si="74"/>
        <v>15897.39</v>
      </c>
      <c r="I27" s="44"/>
      <c r="J27" s="31"/>
      <c r="K27" s="31"/>
      <c r="L27" s="31"/>
      <c r="M27" s="31"/>
      <c r="N27" s="31"/>
      <c r="O27" s="31"/>
      <c r="P27" s="31"/>
      <c r="Q27" s="31"/>
      <c r="R27" s="31"/>
      <c r="S27" s="31"/>
      <c r="T27" s="79">
        <v>9</v>
      </c>
      <c r="U27" s="81">
        <v>1</v>
      </c>
      <c r="V27" s="74">
        <f t="shared" si="1"/>
        <v>160000</v>
      </c>
      <c r="W27" s="74">
        <f t="shared" si="2"/>
        <v>40436321409936</v>
      </c>
      <c r="X27" s="74">
        <f t="shared" si="3"/>
        <v>2543582400</v>
      </c>
      <c r="Y27" s="81">
        <v>1</v>
      </c>
      <c r="Z27" s="82">
        <f t="shared" si="4"/>
        <v>2.5000000000000001E-3</v>
      </c>
      <c r="AA27" s="83">
        <f t="shared" si="5"/>
        <v>6358956</v>
      </c>
      <c r="AB27" s="84">
        <f t="shared" si="6"/>
        <v>1</v>
      </c>
      <c r="AC27" s="83">
        <f t="shared" si="7"/>
        <v>15897.390000000001</v>
      </c>
      <c r="AD27" s="83">
        <f t="shared" si="88"/>
        <v>400</v>
      </c>
      <c r="AE27" s="83">
        <f t="shared" si="89"/>
        <v>101090803524.84</v>
      </c>
      <c r="AF27" s="81">
        <f t="shared" si="90"/>
        <v>6.2500000000000003E-6</v>
      </c>
      <c r="AG27" s="83">
        <f t="shared" si="8"/>
        <v>15897.390000000001</v>
      </c>
      <c r="AH27" s="84">
        <f t="shared" si="9"/>
        <v>2.5000000000000001E-3</v>
      </c>
      <c r="AI27" s="83">
        <f t="shared" si="10"/>
        <v>39.743475000000004</v>
      </c>
      <c r="AJ27" s="85">
        <f t="shared" si="91"/>
        <v>1</v>
      </c>
      <c r="AK27" s="85">
        <f t="shared" si="92"/>
        <v>252727008.81210002</v>
      </c>
      <c r="AL27" s="85">
        <v>1</v>
      </c>
      <c r="AM27" s="85">
        <f t="shared" si="75"/>
        <v>400</v>
      </c>
      <c r="AN27" s="85">
        <f t="shared" si="11"/>
        <v>6358956</v>
      </c>
      <c r="AO27" s="85">
        <f t="shared" si="76"/>
        <v>2543582400</v>
      </c>
      <c r="AP27" s="85">
        <f t="shared" si="77"/>
        <v>160000</v>
      </c>
      <c r="AQ27" s="85">
        <f t="shared" si="78"/>
        <v>64000000</v>
      </c>
      <c r="AR27" s="85">
        <f t="shared" si="79"/>
        <v>25600000000</v>
      </c>
      <c r="AS27" s="85">
        <f t="shared" si="80"/>
        <v>1017432960000</v>
      </c>
      <c r="AT27" s="85">
        <f t="shared" si="81"/>
        <v>40436321409936</v>
      </c>
      <c r="AU27" s="86">
        <f t="shared" si="12"/>
        <v>2.5000000000000001E-3</v>
      </c>
      <c r="AV27" s="83">
        <f t="shared" si="13"/>
        <v>1</v>
      </c>
      <c r="AW27" s="84">
        <f t="shared" si="14"/>
        <v>15897.390000000001</v>
      </c>
      <c r="AX27" s="83">
        <f t="shared" si="15"/>
        <v>6358956</v>
      </c>
      <c r="AY27" s="83">
        <f t="shared" si="16"/>
        <v>400</v>
      </c>
      <c r="AZ27" s="83">
        <f t="shared" si="17"/>
        <v>160000</v>
      </c>
      <c r="BA27" s="83">
        <f t="shared" si="18"/>
        <v>64000000</v>
      </c>
      <c r="BB27" s="83">
        <f t="shared" si="19"/>
        <v>2543582400</v>
      </c>
      <c r="BC27" s="83">
        <f t="shared" si="20"/>
        <v>101090803524.84</v>
      </c>
      <c r="BD27" s="86">
        <f t="shared" si="21"/>
        <v>6.2500000000000003E-6</v>
      </c>
      <c r="BE27" s="83">
        <f t="shared" si="22"/>
        <v>2.5000000000000001E-3</v>
      </c>
      <c r="BF27" s="84">
        <f t="shared" si="23"/>
        <v>39.743475000000004</v>
      </c>
      <c r="BG27" s="83">
        <f t="shared" si="24"/>
        <v>15897.390000000001</v>
      </c>
      <c r="BH27" s="83">
        <f t="shared" si="25"/>
        <v>1</v>
      </c>
      <c r="BI27" s="83">
        <f t="shared" si="26"/>
        <v>400</v>
      </c>
      <c r="BJ27" s="83">
        <f t="shared" si="27"/>
        <v>160000</v>
      </c>
      <c r="BK27" s="83">
        <f t="shared" si="28"/>
        <v>6358956</v>
      </c>
      <c r="BL27" s="83">
        <f t="shared" si="93"/>
        <v>399.8928236188861</v>
      </c>
      <c r="BM27" s="83">
        <f t="shared" si="30"/>
        <v>-2.6794095278475538E-4</v>
      </c>
      <c r="BN27" s="83">
        <f t="shared" si="94"/>
        <v>8.9740442724003139E-9</v>
      </c>
      <c r="BO27" s="83">
        <f t="shared" si="95"/>
        <v>396.11434438997054</v>
      </c>
      <c r="BP27" s="83">
        <f t="shared" si="33"/>
        <v>-9.7141390250736499E-3</v>
      </c>
      <c r="BQ27" s="83">
        <f t="shared" si="96"/>
        <v>1.1795562124807356E-5</v>
      </c>
      <c r="BR27" s="83">
        <f t="shared" si="97"/>
        <v>377.24287615247891</v>
      </c>
      <c r="BS27" s="83">
        <f t="shared" si="36"/>
        <v>-5.6892809618802713E-2</v>
      </c>
      <c r="BT27" s="83">
        <f t="shared" si="98"/>
        <v>4.0459897329016633E-4</v>
      </c>
      <c r="BU27" s="83">
        <f t="shared" si="99"/>
        <v>399.48434754947272</v>
      </c>
      <c r="BV27" s="83">
        <f t="shared" si="82"/>
        <v>-1.2891311263182104E-3</v>
      </c>
      <c r="BW27" s="83">
        <f t="shared" si="100"/>
        <v>2.0773238260530722E-7</v>
      </c>
      <c r="BX27" s="83">
        <f t="shared" si="101"/>
        <v>395.70126543810085</v>
      </c>
      <c r="BY27" s="83">
        <f t="shared" si="83"/>
        <v>-1.0746836404747882E-2</v>
      </c>
      <c r="BZ27" s="83">
        <f t="shared" si="102"/>
        <v>1.4436811588801798E-5</v>
      </c>
      <c r="CA27" s="83">
        <f t="shared" si="103"/>
        <v>364.33235476465387</v>
      </c>
      <c r="CB27" s="83">
        <f t="shared" si="84"/>
        <v>-8.9169113088365323E-2</v>
      </c>
      <c r="CC27" s="83">
        <f t="shared" si="104"/>
        <v>9.9389134112071046E-4</v>
      </c>
      <c r="CD27" s="83">
        <f t="shared" si="105"/>
        <v>399.89278940442262</v>
      </c>
      <c r="CE27" s="83">
        <f t="shared" si="45"/>
        <v>-2.6802648894346247E-4</v>
      </c>
      <c r="CF27" s="83">
        <f t="shared" si="106"/>
        <v>1.026259982505143E-8</v>
      </c>
      <c r="CG27" s="83">
        <f t="shared" si="107"/>
        <v>399.02602195813466</v>
      </c>
      <c r="CH27" s="83">
        <f t="shared" si="48"/>
        <v>-2.4349451046633418E-3</v>
      </c>
      <c r="CI27" s="83">
        <f t="shared" si="108"/>
        <v>8.4699395181771044E-7</v>
      </c>
      <c r="CJ27" s="83">
        <f t="shared" si="109"/>
        <v>402.94302463812858</v>
      </c>
      <c r="CK27" s="83">
        <f t="shared" si="51"/>
        <v>7.3575615953214426E-3</v>
      </c>
      <c r="CL27" s="83">
        <f t="shared" si="110"/>
        <v>7.7333875184212881E-6</v>
      </c>
      <c r="CM27" s="83">
        <f t="shared" si="111"/>
        <v>399.36006961991501</v>
      </c>
      <c r="CN27" s="83">
        <f t="shared" si="85"/>
        <v>-1.5998259502124767E-3</v>
      </c>
      <c r="CO27" s="83">
        <f t="shared" si="112"/>
        <v>3.6563472442475056E-7</v>
      </c>
      <c r="CP27" s="83">
        <f t="shared" si="113"/>
        <v>398.96047823457855</v>
      </c>
      <c r="CQ27" s="83">
        <f t="shared" si="86"/>
        <v>-2.5988044135536372E-3</v>
      </c>
      <c r="CR27" s="83">
        <f t="shared" si="114"/>
        <v>9.6482633998655198E-7</v>
      </c>
      <c r="CS27" s="83">
        <f t="shared" si="115"/>
        <v>406.30198581998889</v>
      </c>
      <c r="CT27" s="83">
        <f t="shared" si="87"/>
        <v>1.5754964549972213E-2</v>
      </c>
      <c r="CU27" s="83">
        <f t="shared" si="116"/>
        <v>3.5459843995840163E-5</v>
      </c>
      <c r="CV27" s="83">
        <f t="shared" si="117"/>
        <v>2864248.4653342753</v>
      </c>
      <c r="CW27" s="83">
        <f t="shared" si="118"/>
        <v>3885555456.5344696</v>
      </c>
      <c r="CX27" s="83">
        <f t="shared" si="119"/>
        <v>147063790186.35229</v>
      </c>
      <c r="CY27" s="83">
        <f t="shared" si="120"/>
        <v>2866065.0040135207</v>
      </c>
      <c r="CZ27" s="83">
        <f t="shared" si="121"/>
        <v>212118260.13798699</v>
      </c>
      <c r="DA27" s="83">
        <f t="shared" si="122"/>
        <v>1621657909.3946362</v>
      </c>
      <c r="DB27" s="83">
        <f t="shared" si="123"/>
        <v>67373060.576628715</v>
      </c>
      <c r="DC27" s="83">
        <f t="shared" si="124"/>
        <v>4772193226.0647974</v>
      </c>
      <c r="DD27" s="83">
        <f t="shared" si="125"/>
        <v>387547585102.24139</v>
      </c>
      <c r="DE27" s="83">
        <f t="shared" si="126"/>
        <v>100454747.10023117</v>
      </c>
      <c r="DF27" s="83">
        <f t="shared" si="127"/>
        <v>239706545.2985203</v>
      </c>
      <c r="DG27" s="83">
        <f t="shared" si="128"/>
        <v>6444840914.7232933</v>
      </c>
      <c r="DH27" s="83">
        <f t="shared" si="129"/>
        <v>14511801114321.639</v>
      </c>
    </row>
    <row r="28" spans="1:112" s="3" customFormat="1" ht="13.5" customHeight="1" x14ac:dyDescent="0.25">
      <c r="A28" s="78">
        <f>INDEX('Cal Data Formatted'!B13:GU13, MATCH('ESTD Template'!$B$7,'Cal Data Formatted'!$B$3:$GU$3, 0))</f>
        <v>7948695</v>
      </c>
      <c r="B28" s="46"/>
      <c r="C28" s="46">
        <f>INDEX('Cal Data Formatted'!B61:GU61, MATCH('ESTD Template'!$B$7,'Cal Data Formatted'!$B$3:$GU$3, 0))</f>
        <v>500</v>
      </c>
      <c r="D28" s="70"/>
      <c r="E28" s="45">
        <f t="shared" si="72"/>
        <v>7948695</v>
      </c>
      <c r="F28" s="45">
        <f t="shared" si="73"/>
        <v>500</v>
      </c>
      <c r="G28" s="45">
        <f t="shared" si="0"/>
        <v>250000</v>
      </c>
      <c r="H28" s="7">
        <f t="shared" si="74"/>
        <v>15897.39</v>
      </c>
      <c r="I28" s="44"/>
      <c r="J28" s="31"/>
      <c r="K28" s="31"/>
      <c r="L28" s="31"/>
      <c r="M28" s="31"/>
      <c r="N28" s="31"/>
      <c r="O28" s="31"/>
      <c r="P28" s="31"/>
      <c r="Q28" s="31"/>
      <c r="R28" s="31"/>
      <c r="S28" s="31"/>
      <c r="T28" s="79">
        <v>10</v>
      </c>
      <c r="U28" s="81">
        <v>1</v>
      </c>
      <c r="V28" s="74">
        <f t="shared" si="1"/>
        <v>250000</v>
      </c>
      <c r="W28" s="74">
        <f t="shared" si="2"/>
        <v>63181752203025</v>
      </c>
      <c r="X28" s="74">
        <f t="shared" si="3"/>
        <v>3974347500</v>
      </c>
      <c r="Y28" s="81">
        <v>1</v>
      </c>
      <c r="Z28" s="82">
        <f t="shared" si="4"/>
        <v>2E-3</v>
      </c>
      <c r="AA28" s="83">
        <f t="shared" si="5"/>
        <v>7948695</v>
      </c>
      <c r="AB28" s="84">
        <f t="shared" si="6"/>
        <v>1</v>
      </c>
      <c r="AC28" s="83">
        <f t="shared" si="7"/>
        <v>15897.390000000001</v>
      </c>
      <c r="AD28" s="83">
        <f t="shared" si="88"/>
        <v>500</v>
      </c>
      <c r="AE28" s="83">
        <f t="shared" si="89"/>
        <v>126363504406.05</v>
      </c>
      <c r="AF28" s="81">
        <f t="shared" si="90"/>
        <v>3.9999999999999998E-6</v>
      </c>
      <c r="AG28" s="83">
        <f t="shared" si="8"/>
        <v>15897.390000000001</v>
      </c>
      <c r="AH28" s="84">
        <f t="shared" si="9"/>
        <v>2E-3</v>
      </c>
      <c r="AI28" s="83">
        <f t="shared" si="10"/>
        <v>31.794779999999999</v>
      </c>
      <c r="AJ28" s="85">
        <f t="shared" si="91"/>
        <v>1</v>
      </c>
      <c r="AK28" s="85">
        <f t="shared" si="92"/>
        <v>252727008.81209999</v>
      </c>
      <c r="AL28" s="85">
        <v>1</v>
      </c>
      <c r="AM28" s="85">
        <f t="shared" si="75"/>
        <v>500</v>
      </c>
      <c r="AN28" s="85">
        <f t="shared" si="11"/>
        <v>7948695</v>
      </c>
      <c r="AO28" s="85">
        <f t="shared" si="76"/>
        <v>3974347500</v>
      </c>
      <c r="AP28" s="85">
        <f t="shared" si="77"/>
        <v>250000</v>
      </c>
      <c r="AQ28" s="85">
        <f t="shared" si="78"/>
        <v>125000000</v>
      </c>
      <c r="AR28" s="85">
        <f t="shared" si="79"/>
        <v>62500000000</v>
      </c>
      <c r="AS28" s="85">
        <f t="shared" si="80"/>
        <v>1987173750000</v>
      </c>
      <c r="AT28" s="85">
        <f t="shared" si="81"/>
        <v>63181752203025</v>
      </c>
      <c r="AU28" s="86">
        <f t="shared" si="12"/>
        <v>2E-3</v>
      </c>
      <c r="AV28" s="83">
        <f t="shared" si="13"/>
        <v>1</v>
      </c>
      <c r="AW28" s="84">
        <f t="shared" si="14"/>
        <v>15897.390000000001</v>
      </c>
      <c r="AX28" s="83">
        <f t="shared" si="15"/>
        <v>7948695</v>
      </c>
      <c r="AY28" s="83">
        <f t="shared" si="16"/>
        <v>500</v>
      </c>
      <c r="AZ28" s="83">
        <f t="shared" si="17"/>
        <v>250000</v>
      </c>
      <c r="BA28" s="83">
        <f t="shared" si="18"/>
        <v>125000000</v>
      </c>
      <c r="BB28" s="83">
        <f t="shared" si="19"/>
        <v>3974347500</v>
      </c>
      <c r="BC28" s="83">
        <f t="shared" si="20"/>
        <v>126363504406.05</v>
      </c>
      <c r="BD28" s="86">
        <f t="shared" si="21"/>
        <v>3.9999999999999998E-6</v>
      </c>
      <c r="BE28" s="83">
        <f t="shared" si="22"/>
        <v>2E-3</v>
      </c>
      <c r="BF28" s="84">
        <f t="shared" si="23"/>
        <v>31.794779999999999</v>
      </c>
      <c r="BG28" s="83">
        <f t="shared" si="24"/>
        <v>15897.390000000001</v>
      </c>
      <c r="BH28" s="83">
        <f t="shared" si="25"/>
        <v>1</v>
      </c>
      <c r="BI28" s="83">
        <f t="shared" si="26"/>
        <v>500</v>
      </c>
      <c r="BJ28" s="83">
        <f t="shared" si="27"/>
        <v>250000</v>
      </c>
      <c r="BK28" s="83">
        <f t="shared" si="28"/>
        <v>7948695</v>
      </c>
      <c r="BL28" s="83">
        <f t="shared" si="93"/>
        <v>500.56734481099136</v>
      </c>
      <c r="BM28" s="83">
        <f t="shared" si="30"/>
        <v>1.1346896219827159E-3</v>
      </c>
      <c r="BN28" s="83">
        <f t="shared" si="94"/>
        <v>1.6094006727940985E-7</v>
      </c>
      <c r="BO28" s="83">
        <f t="shared" si="95"/>
        <v>495.21204525847378</v>
      </c>
      <c r="BP28" s="83">
        <f t="shared" si="33"/>
        <v>-9.5759094830524423E-3</v>
      </c>
      <c r="BQ28" s="83">
        <f t="shared" si="96"/>
        <v>1.1462255303451712E-5</v>
      </c>
      <c r="BR28" s="83">
        <f t="shared" si="97"/>
        <v>471.58167108326194</v>
      </c>
      <c r="BS28" s="83">
        <f t="shared" si="36"/>
        <v>-5.6836657833476127E-2</v>
      </c>
      <c r="BT28" s="83">
        <f t="shared" si="98"/>
        <v>4.0380070920995541E-4</v>
      </c>
      <c r="BU28" s="83">
        <f t="shared" si="99"/>
        <v>499.35543443684094</v>
      </c>
      <c r="BV28" s="83">
        <f t="shared" si="82"/>
        <v>-1.289131126318125E-3</v>
      </c>
      <c r="BW28" s="83">
        <f t="shared" si="100"/>
        <v>2.0773238260527969E-7</v>
      </c>
      <c r="BX28" s="83">
        <f t="shared" si="101"/>
        <v>494.6265817976261</v>
      </c>
      <c r="BY28" s="83">
        <f t="shared" si="83"/>
        <v>-1.0746836404747797E-2</v>
      </c>
      <c r="BZ28" s="83">
        <f t="shared" si="102"/>
        <v>1.4436811588801569E-5</v>
      </c>
      <c r="CA28" s="83">
        <f t="shared" si="103"/>
        <v>455.41544345581735</v>
      </c>
      <c r="CB28" s="83">
        <f t="shared" si="84"/>
        <v>-8.9169113088365295E-2</v>
      </c>
      <c r="CC28" s="83">
        <f t="shared" si="104"/>
        <v>9.9389134112070981E-4</v>
      </c>
      <c r="CD28" s="83">
        <f t="shared" si="105"/>
        <v>500.56759891698186</v>
      </c>
      <c r="CE28" s="83">
        <f t="shared" si="45"/>
        <v>1.1351978339637298E-3</v>
      </c>
      <c r="CF28" s="83">
        <f t="shared" si="106"/>
        <v>1.8409630317656341E-7</v>
      </c>
      <c r="CG28" s="83">
        <f t="shared" si="107"/>
        <v>507.23106247802855</v>
      </c>
      <c r="CH28" s="83">
        <f t="shared" si="48"/>
        <v>1.4462124956057096E-2</v>
      </c>
      <c r="CI28" s="83">
        <f t="shared" si="108"/>
        <v>2.9879008320658496E-5</v>
      </c>
      <c r="CJ28" s="83">
        <f t="shared" si="109"/>
        <v>524.96187452536196</v>
      </c>
      <c r="CK28" s="83">
        <f t="shared" si="51"/>
        <v>4.9923749050723928E-2</v>
      </c>
      <c r="CL28" s="83">
        <f t="shared" si="110"/>
        <v>3.5605438846852261E-4</v>
      </c>
      <c r="CM28" s="83">
        <f t="shared" si="111"/>
        <v>501.29137133606713</v>
      </c>
      <c r="CN28" s="83">
        <f t="shared" si="85"/>
        <v>2.5827426721342591E-3</v>
      </c>
      <c r="CO28" s="83">
        <f t="shared" si="112"/>
        <v>9.5293710149474477E-7</v>
      </c>
      <c r="CP28" s="83">
        <f t="shared" si="113"/>
        <v>507.75487796919862</v>
      </c>
      <c r="CQ28" s="83">
        <f t="shared" si="86"/>
        <v>1.5509755938397233E-2</v>
      </c>
      <c r="CR28" s="83">
        <f t="shared" si="114"/>
        <v>3.4364647038378319E-5</v>
      </c>
      <c r="CS28" s="83">
        <f t="shared" si="115"/>
        <v>542.12952632638235</v>
      </c>
      <c r="CT28" s="83">
        <f t="shared" si="87"/>
        <v>8.425905265276469E-2</v>
      </c>
      <c r="CU28" s="83">
        <f t="shared" si="116"/>
        <v>1.0142268505630532E-3</v>
      </c>
      <c r="CV28" s="83">
        <f t="shared" si="117"/>
        <v>80261391.687581643</v>
      </c>
      <c r="CW28" s="83">
        <f t="shared" si="118"/>
        <v>5899627250.602128</v>
      </c>
      <c r="CX28" s="83">
        <f t="shared" si="119"/>
        <v>229333807581.13538</v>
      </c>
      <c r="CY28" s="83">
        <f t="shared" si="120"/>
        <v>80332738.809895575</v>
      </c>
      <c r="CZ28" s="83">
        <f t="shared" si="121"/>
        <v>10911402713.191345</v>
      </c>
      <c r="DA28" s="83">
        <f t="shared" si="122"/>
        <v>97674881378.002457</v>
      </c>
      <c r="DB28" s="83">
        <f t="shared" si="123"/>
        <v>105270407.1509776</v>
      </c>
      <c r="DC28" s="83">
        <f t="shared" si="124"/>
        <v>7456551915.7261658</v>
      </c>
      <c r="DD28" s="83">
        <f t="shared" si="125"/>
        <v>605543101722.25</v>
      </c>
      <c r="DE28" s="83">
        <f t="shared" si="126"/>
        <v>402233736.62177837</v>
      </c>
      <c r="DF28" s="83">
        <f t="shared" si="127"/>
        <v>12380968236.988522</v>
      </c>
      <c r="DG28" s="83">
        <f t="shared" si="128"/>
        <v>215621501164.54944</v>
      </c>
      <c r="DH28" s="83">
        <f t="shared" si="129"/>
        <v>29151088520955.039</v>
      </c>
    </row>
    <row r="29" spans="1:112" s="11" customFormat="1" ht="13.5" customHeight="1" x14ac:dyDescent="0.2">
      <c r="A29" s="167" t="s">
        <v>205</v>
      </c>
      <c r="B29" s="168"/>
      <c r="C29" s="168"/>
      <c r="D29" s="169"/>
      <c r="E29" s="34">
        <f>SUM(E19:E28)</f>
        <v>25495202</v>
      </c>
      <c r="F29" s="34">
        <f>SUM(F19:F28)</f>
        <v>1586.5</v>
      </c>
      <c r="G29" s="34">
        <f>SUM(G19:G28)</f>
        <v>553226.25</v>
      </c>
      <c r="H29" s="34">
        <f>SUM(H19:H28)</f>
        <v>174537.23000000004</v>
      </c>
      <c r="I29" s="38"/>
      <c r="J29" s="37"/>
      <c r="K29" s="37"/>
      <c r="L29" s="37"/>
      <c r="M29" s="37"/>
      <c r="N29" s="37"/>
      <c r="O29" s="37"/>
      <c r="P29" s="37"/>
      <c r="Q29" s="37"/>
      <c r="R29" s="37"/>
      <c r="S29" s="37"/>
      <c r="T29" s="80"/>
      <c r="U29" s="42"/>
      <c r="V29" s="28"/>
      <c r="W29" s="28"/>
      <c r="X29" s="28"/>
      <c r="Y29" s="42"/>
      <c r="Z29" s="43"/>
      <c r="AA29" s="7"/>
      <c r="AB29" s="39"/>
      <c r="AC29" s="7"/>
      <c r="AD29" s="7"/>
      <c r="AE29" s="7"/>
      <c r="AF29" s="42"/>
      <c r="AG29" s="7"/>
      <c r="AH29" s="39"/>
      <c r="AI29" s="7"/>
      <c r="AJ29" s="41"/>
      <c r="AK29" s="41"/>
      <c r="AL29" s="41"/>
      <c r="AM29" s="41"/>
      <c r="AN29" s="41"/>
      <c r="AO29" s="41"/>
      <c r="AP29" s="41"/>
      <c r="AQ29" s="41"/>
      <c r="AR29" s="41"/>
      <c r="AS29" s="41"/>
      <c r="AT29" s="41"/>
      <c r="AU29" s="40"/>
      <c r="AV29" s="7"/>
      <c r="AW29" s="39"/>
      <c r="AX29" s="7"/>
      <c r="AY29" s="7"/>
      <c r="AZ29" s="7"/>
      <c r="BA29" s="7"/>
      <c r="BB29" s="7"/>
      <c r="BC29" s="7"/>
      <c r="BD29" s="40"/>
      <c r="BE29" s="7"/>
      <c r="BF29" s="39"/>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row>
    <row r="30" spans="1:112" s="3" customFormat="1" ht="13.5" customHeight="1" x14ac:dyDescent="0.2">
      <c r="A30" s="27"/>
      <c r="B30" s="27"/>
      <c r="C30" s="27"/>
      <c r="D30" s="32"/>
      <c r="E30" s="32"/>
      <c r="F30" s="32"/>
      <c r="G30" s="31"/>
      <c r="T30" s="66"/>
      <c r="U30" s="42"/>
      <c r="V30" s="28"/>
      <c r="W30" s="28"/>
      <c r="X30" s="28"/>
      <c r="Y30" s="42"/>
      <c r="Z30" s="43"/>
      <c r="AA30" s="7"/>
      <c r="AB30" s="39"/>
      <c r="AC30" s="7"/>
      <c r="AD30" s="7"/>
      <c r="AE30" s="7"/>
      <c r="AF30" s="42"/>
      <c r="AG30" s="7"/>
      <c r="AH30" s="39"/>
      <c r="AI30" s="7"/>
      <c r="AJ30" s="41"/>
      <c r="AK30" s="41"/>
      <c r="AL30" s="41"/>
      <c r="AM30" s="41"/>
      <c r="AN30" s="41"/>
      <c r="AO30" s="41"/>
      <c r="AP30" s="41"/>
      <c r="AQ30" s="41"/>
      <c r="AR30" s="41"/>
      <c r="AS30" s="41"/>
      <c r="AT30" s="41"/>
      <c r="AU30" s="40"/>
      <c r="AV30" s="7"/>
      <c r="AW30" s="39"/>
      <c r="AX30" s="7"/>
      <c r="AY30" s="7"/>
      <c r="AZ30" s="7"/>
      <c r="BA30" s="7"/>
      <c r="BB30" s="7"/>
      <c r="BC30" s="7"/>
      <c r="BD30" s="40"/>
      <c r="BE30" s="7"/>
      <c r="BF30" s="39"/>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row>
    <row r="31" spans="1:112" s="30" customFormat="1" ht="13.5" customHeight="1" x14ac:dyDescent="0.2">
      <c r="A31" s="26" t="s">
        <v>206</v>
      </c>
      <c r="B31" s="27"/>
      <c r="C31" s="27"/>
      <c r="D31" s="17" t="s">
        <v>208</v>
      </c>
      <c r="E31" s="7">
        <f>AVERAGE(H19:H28)</f>
        <v>17453.723000000005</v>
      </c>
      <c r="G31" s="3"/>
      <c r="T31" s="36" t="s">
        <v>279</v>
      </c>
      <c r="U31" s="36">
        <f t="shared" ref="U31:BK31" si="130">SUM(U19:U30)</f>
        <v>10</v>
      </c>
      <c r="V31" s="33">
        <f t="shared" si="130"/>
        <v>553226.25</v>
      </c>
      <c r="W31" s="33">
        <f t="shared" si="130"/>
        <v>140217845345702</v>
      </c>
      <c r="X31" s="33">
        <f t="shared" si="130"/>
        <v>8806205808.5</v>
      </c>
      <c r="Y31" s="36">
        <f t="shared" si="130"/>
        <v>10</v>
      </c>
      <c r="Z31" s="33">
        <f t="shared" si="130"/>
        <v>3.182833333333333</v>
      </c>
      <c r="AA31" s="33">
        <f t="shared" si="130"/>
        <v>25495202</v>
      </c>
      <c r="AB31" s="33">
        <f t="shared" si="130"/>
        <v>10</v>
      </c>
      <c r="AC31" s="33">
        <f t="shared" si="130"/>
        <v>174537.23000000004</v>
      </c>
      <c r="AD31" s="33">
        <f t="shared" si="130"/>
        <v>1586.5</v>
      </c>
      <c r="AE31" s="33">
        <f t="shared" si="130"/>
        <v>410602562341.26996</v>
      </c>
      <c r="AF31" s="35">
        <f t="shared" si="130"/>
        <v>5.0121463611111103</v>
      </c>
      <c r="AG31" s="33">
        <f t="shared" si="130"/>
        <v>174537.23000000004</v>
      </c>
      <c r="AH31" s="33">
        <f t="shared" si="130"/>
        <v>3.182833333333333</v>
      </c>
      <c r="AI31" s="33">
        <f t="shared" si="130"/>
        <v>63120.476004999997</v>
      </c>
      <c r="AJ31" s="33">
        <f t="shared" si="130"/>
        <v>10</v>
      </c>
      <c r="AK31" s="33">
        <f t="shared" si="130"/>
        <v>3075813848.0908995</v>
      </c>
      <c r="AL31" s="34">
        <f t="shared" si="130"/>
        <v>10</v>
      </c>
      <c r="AM31" s="33">
        <f t="shared" si="130"/>
        <v>1586.5</v>
      </c>
      <c r="AN31" s="33">
        <f t="shared" si="130"/>
        <v>25495202</v>
      </c>
      <c r="AO31" s="33">
        <f t="shared" si="130"/>
        <v>8806205808.5</v>
      </c>
      <c r="AP31" s="33">
        <f t="shared" si="130"/>
        <v>553226.25</v>
      </c>
      <c r="AQ31" s="33">
        <f t="shared" si="130"/>
        <v>225141626.125</v>
      </c>
      <c r="AR31" s="33">
        <f t="shared" si="130"/>
        <v>97906650626.0625</v>
      </c>
      <c r="AS31" s="33">
        <f t="shared" si="130"/>
        <v>3579689847223.25</v>
      </c>
      <c r="AT31" s="33">
        <f t="shared" si="130"/>
        <v>140217845345702</v>
      </c>
      <c r="AU31" s="34">
        <f t="shared" si="130"/>
        <v>3.182833333333333</v>
      </c>
      <c r="AV31" s="33">
        <f t="shared" si="130"/>
        <v>10</v>
      </c>
      <c r="AW31" s="33">
        <f t="shared" si="130"/>
        <v>174537.23000000004</v>
      </c>
      <c r="AX31" s="33">
        <f t="shared" si="130"/>
        <v>25495202</v>
      </c>
      <c r="AY31" s="33">
        <f t="shared" si="130"/>
        <v>1586.5</v>
      </c>
      <c r="AZ31" s="33">
        <f t="shared" si="130"/>
        <v>553226.25</v>
      </c>
      <c r="BA31" s="33">
        <f t="shared" si="130"/>
        <v>225141626.125</v>
      </c>
      <c r="BB31" s="33">
        <f t="shared" si="130"/>
        <v>8806205808.5</v>
      </c>
      <c r="BC31" s="33">
        <f t="shared" si="130"/>
        <v>410602562341.26996</v>
      </c>
      <c r="BD31" s="33">
        <f t="shared" si="130"/>
        <v>5.0121463611111103</v>
      </c>
      <c r="BE31" s="33">
        <f t="shared" si="130"/>
        <v>3.182833333333333</v>
      </c>
      <c r="BF31" s="33">
        <f t="shared" si="130"/>
        <v>63120.476004999997</v>
      </c>
      <c r="BG31" s="33">
        <f t="shared" si="130"/>
        <v>174537.23000000004</v>
      </c>
      <c r="BH31" s="33">
        <f t="shared" si="130"/>
        <v>10</v>
      </c>
      <c r="BI31" s="33">
        <f t="shared" si="130"/>
        <v>1586.5</v>
      </c>
      <c r="BJ31" s="33">
        <f t="shared" si="130"/>
        <v>553226.25</v>
      </c>
      <c r="BK31" s="33">
        <f t="shared" si="130"/>
        <v>25495202</v>
      </c>
      <c r="BL31" s="33"/>
      <c r="BM31" s="33"/>
      <c r="BN31" s="33">
        <f>SUM(BN19:BN30)</f>
        <v>4.3878434965907198</v>
      </c>
      <c r="BO31" s="33"/>
      <c r="BP31" s="33"/>
      <c r="BQ31" s="33">
        <f>SUM(BQ19:BQ30)</f>
        <v>1.9923603857214374E-2</v>
      </c>
      <c r="BR31" s="33"/>
      <c r="BS31" s="33"/>
      <c r="BT31" s="33">
        <f>SUM(BT19:BT30)</f>
        <v>6.6762636294757632E-3</v>
      </c>
      <c r="BU31" s="33"/>
      <c r="BV31" s="33"/>
      <c r="BW31" s="33">
        <f>SUM(BW19:BW30)</f>
        <v>2.6184297078118451E-2</v>
      </c>
      <c r="BX31" s="33"/>
      <c r="BY31" s="33"/>
      <c r="BZ31" s="33">
        <f>SUM(BZ19:BZ30)</f>
        <v>2.3540228155562469E-2</v>
      </c>
      <c r="CA31" s="33"/>
      <c r="CB31" s="33"/>
      <c r="CC31" s="33">
        <f>SUM(CC19:CC30)</f>
        <v>1.210039459705552E-2</v>
      </c>
      <c r="CD31" s="33"/>
      <c r="CE31" s="33"/>
      <c r="CF31" s="33">
        <f>SUM(CF19:CF30)</f>
        <v>5.0142422647776117</v>
      </c>
      <c r="CG31" s="33"/>
      <c r="CH31" s="33"/>
      <c r="CI31" s="33">
        <f>SUM(CI19:CI30)</f>
        <v>9.128005046699585E-3</v>
      </c>
      <c r="CJ31" s="33"/>
      <c r="CK31" s="33"/>
      <c r="CL31" s="33">
        <f>SUM(CL19:CL30)</f>
        <v>4.4173287071146991E-3</v>
      </c>
      <c r="CM31" s="33"/>
      <c r="CN31" s="33"/>
      <c r="CO31" s="33">
        <f>SUM(CO19:CO30)</f>
        <v>2.4972586483126898E-2</v>
      </c>
      <c r="CP31" s="33"/>
      <c r="CQ31" s="33"/>
      <c r="CR31" s="33">
        <f>SUM(CR19:CR30)</f>
        <v>1.4072559695403884E-2</v>
      </c>
      <c r="CS31" s="33"/>
      <c r="CT31" s="33"/>
      <c r="CU31" s="33">
        <f>SUM(CU19:CU30)</f>
        <v>6.9441839636375183E-3</v>
      </c>
      <c r="CV31" s="33">
        <f t="shared" ref="CV31:DH31" si="131">SUM(CV19:CV28)</f>
        <v>30756355815.2645</v>
      </c>
      <c r="CW31" s="33">
        <f t="shared" si="131"/>
        <v>49792432921.147751</v>
      </c>
      <c r="CX31" s="33">
        <f t="shared" si="131"/>
        <v>528242423555.66132</v>
      </c>
      <c r="CY31" s="33">
        <f t="shared" si="131"/>
        <v>30756355766.534973</v>
      </c>
      <c r="CZ31" s="33">
        <f t="shared" si="131"/>
        <v>58795088911.19561</v>
      </c>
      <c r="DA31" s="33">
        <f t="shared" si="131"/>
        <v>185197930407.28278</v>
      </c>
      <c r="DB31" s="33">
        <f t="shared" si="131"/>
        <v>41451435147.071213</v>
      </c>
      <c r="DC31" s="33">
        <f t="shared" si="131"/>
        <v>54263866176.880791</v>
      </c>
      <c r="DD31" s="33">
        <f t="shared" si="131"/>
        <v>1346357659719.4131</v>
      </c>
      <c r="DE31" s="33">
        <f t="shared" si="131"/>
        <v>38783212339.289337</v>
      </c>
      <c r="DF31" s="33">
        <f t="shared" si="131"/>
        <v>62938066096.810547</v>
      </c>
      <c r="DG31" s="33">
        <f t="shared" si="131"/>
        <v>355713398197.90741</v>
      </c>
      <c r="DH31" s="33">
        <f t="shared" si="131"/>
        <v>75217312843621.594</v>
      </c>
    </row>
    <row r="32" spans="1:112" ht="13.5" customHeight="1" x14ac:dyDescent="0.2">
      <c r="A32" s="26" t="s">
        <v>207</v>
      </c>
      <c r="D32" s="17" t="s">
        <v>348</v>
      </c>
      <c r="E32" s="121">
        <f>_xlfn.STDEV.P(H19:H28)/E31</f>
        <v>9.8388595262075024E-2</v>
      </c>
      <c r="G32" s="3"/>
      <c r="H32" s="21"/>
      <c r="T32" s="36" t="s">
        <v>280</v>
      </c>
      <c r="U32" s="36"/>
      <c r="V32" s="36"/>
      <c r="W32" s="36"/>
      <c r="X32" s="36"/>
      <c r="Y32" s="36">
        <f>SUM(Y19:Y30, Y15)</f>
        <v>9.9999999999999997E+98</v>
      </c>
      <c r="Z32" s="36">
        <f>SUM(Z19:Z30, Z15)</f>
        <v>9.9999999999999997E+98</v>
      </c>
      <c r="AA32" s="36"/>
      <c r="AB32" s="36"/>
      <c r="AC32" s="36"/>
      <c r="AD32" s="36"/>
      <c r="AE32" s="36"/>
      <c r="AF32" s="36">
        <f>SUM(AF19:AF30, AF15)</f>
        <v>9.9999999999999997E+98</v>
      </c>
      <c r="AG32" s="36"/>
      <c r="AH32" s="36"/>
      <c r="AI32" s="36"/>
      <c r="AJ32" s="36"/>
      <c r="AK32" s="36"/>
      <c r="AL32" s="36">
        <f>SUM(AL19:AL30, AL15)</f>
        <v>9.9999999999999997E+98</v>
      </c>
      <c r="AM32" s="36"/>
      <c r="AN32" s="36"/>
      <c r="AO32" s="36"/>
      <c r="AP32" s="36"/>
      <c r="AQ32" s="36"/>
      <c r="AR32" s="36"/>
      <c r="AS32" s="36"/>
      <c r="AT32" s="36"/>
      <c r="AU32" s="36">
        <f>SUM(AU19:AU30, AU15)</f>
        <v>9.9999999999999997E+98</v>
      </c>
      <c r="AV32" s="36"/>
      <c r="AW32" s="36"/>
      <c r="AX32" s="36"/>
      <c r="AY32" s="36"/>
      <c r="AZ32" s="36"/>
      <c r="BA32" s="36"/>
      <c r="BB32" s="36"/>
      <c r="BC32" s="36"/>
      <c r="BD32" s="36">
        <f>SUM(BD19:BD30, BD15)</f>
        <v>9.9999999999999997E+98</v>
      </c>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row>
    <row r="33" spans="1:64" ht="13.5" customHeight="1" x14ac:dyDescent="0.2">
      <c r="A33" s="3" t="s">
        <v>260</v>
      </c>
      <c r="D33" s="17" t="s">
        <v>349</v>
      </c>
      <c r="E33" s="121">
        <f>_xlfn.STDEV.S(H19:H28)/E31</f>
        <v>0.10371068560420277</v>
      </c>
      <c r="G33" s="3"/>
      <c r="H33" s="21"/>
      <c r="U33" s="30"/>
      <c r="V33" s="30"/>
      <c r="W33" s="30"/>
      <c r="X33" s="30"/>
      <c r="Y33" s="30"/>
      <c r="Z33" s="30"/>
      <c r="AA33" s="30"/>
      <c r="AB33" s="30"/>
      <c r="AC33" s="30"/>
      <c r="AD33" s="30"/>
      <c r="AE33" s="30"/>
      <c r="AF33" s="30"/>
      <c r="AG33" s="30"/>
      <c r="AH33" s="30"/>
      <c r="AI33" s="30"/>
      <c r="AJ33" s="30"/>
      <c r="AK33" s="30"/>
      <c r="AL33" s="143" t="s">
        <v>281</v>
      </c>
      <c r="AM33" s="143"/>
      <c r="AN33" s="143"/>
      <c r="AO33" s="143"/>
      <c r="AP33" s="143"/>
      <c r="AQ33" s="30"/>
      <c r="AR33" s="30"/>
      <c r="AS33" s="30"/>
      <c r="AT33" s="30"/>
      <c r="AU33" s="143" t="s">
        <v>281</v>
      </c>
      <c r="AV33" s="143"/>
      <c r="AW33" s="143"/>
      <c r="AX33" s="143"/>
      <c r="AY33" s="143"/>
      <c r="AZ33" s="3"/>
      <c r="BA33" s="3"/>
      <c r="BB33" s="3"/>
      <c r="BC33" s="3"/>
      <c r="BD33" s="143" t="s">
        <v>281</v>
      </c>
      <c r="BE33" s="143"/>
      <c r="BF33" s="143"/>
      <c r="BG33" s="143"/>
      <c r="BH33" s="143"/>
      <c r="BI33" s="30"/>
      <c r="BJ33" s="30"/>
      <c r="BK33" s="30"/>
      <c r="BL33" s="107"/>
    </row>
    <row r="34" spans="1:64" ht="13.5" customHeight="1" x14ac:dyDescent="0.2">
      <c r="D34" s="11"/>
      <c r="E34" s="140" t="s">
        <v>264</v>
      </c>
      <c r="F34" s="141"/>
      <c r="G34" s="142"/>
      <c r="H34" s="140" t="s">
        <v>265</v>
      </c>
      <c r="I34" s="141"/>
      <c r="J34" s="142"/>
      <c r="K34" s="3"/>
      <c r="L34" s="3"/>
      <c r="M34" s="3"/>
      <c r="N34" s="3"/>
      <c r="O34" s="3"/>
      <c r="P34" s="3"/>
      <c r="Q34" s="3"/>
      <c r="R34" s="3"/>
      <c r="S34" s="3"/>
      <c r="AL34" s="116" t="s">
        <v>210</v>
      </c>
      <c r="AM34" s="117" t="s">
        <v>211</v>
      </c>
      <c r="AN34" s="117" t="s">
        <v>212</v>
      </c>
      <c r="AO34" s="117" t="s">
        <v>213</v>
      </c>
      <c r="AP34" s="118" t="s">
        <v>214</v>
      </c>
      <c r="AU34" s="116" t="s">
        <v>210</v>
      </c>
      <c r="AV34" s="117" t="s">
        <v>211</v>
      </c>
      <c r="AW34" s="117" t="s">
        <v>212</v>
      </c>
      <c r="AX34" s="117" t="s">
        <v>213</v>
      </c>
      <c r="AY34" s="118" t="s">
        <v>214</v>
      </c>
      <c r="AZ34" s="30"/>
      <c r="BA34" s="30"/>
      <c r="BB34" s="30"/>
      <c r="BC34" s="30"/>
      <c r="BD34" s="116" t="s">
        <v>210</v>
      </c>
      <c r="BE34" s="117" t="s">
        <v>211</v>
      </c>
      <c r="BF34" s="117" t="s">
        <v>212</v>
      </c>
      <c r="BG34" s="117" t="s">
        <v>213</v>
      </c>
      <c r="BH34" s="118" t="s">
        <v>214</v>
      </c>
    </row>
    <row r="35" spans="1:64" ht="13.5" customHeight="1" x14ac:dyDescent="0.2">
      <c r="D35" s="17" t="s">
        <v>218</v>
      </c>
      <c r="E35" s="17" t="s">
        <v>219</v>
      </c>
      <c r="F35" s="17" t="s">
        <v>220</v>
      </c>
      <c r="G35" s="17" t="s">
        <v>221</v>
      </c>
      <c r="H35" s="17" t="s">
        <v>219</v>
      </c>
      <c r="I35" s="17" t="s">
        <v>220</v>
      </c>
      <c r="J35" s="17" t="s">
        <v>221</v>
      </c>
      <c r="K35" s="3"/>
      <c r="L35" s="3"/>
      <c r="M35" s="3"/>
      <c r="N35" s="3"/>
      <c r="O35" s="3"/>
      <c r="P35" s="3"/>
      <c r="Q35" s="3"/>
      <c r="R35" s="3"/>
      <c r="S35" s="3"/>
      <c r="U35" s="1" t="s">
        <v>340</v>
      </c>
      <c r="AF35" s="1" t="s">
        <v>342</v>
      </c>
      <c r="AL35" s="99" t="s">
        <v>211</v>
      </c>
      <c r="AM35" s="100" t="s">
        <v>212</v>
      </c>
      <c r="AN35" s="100" t="s">
        <v>215</v>
      </c>
      <c r="AO35" s="100" t="s">
        <v>216</v>
      </c>
      <c r="AP35" s="101" t="s">
        <v>217</v>
      </c>
      <c r="AU35" s="99" t="s">
        <v>211</v>
      </c>
      <c r="AV35" s="100" t="s">
        <v>212</v>
      </c>
      <c r="AW35" s="100" t="s">
        <v>215</v>
      </c>
      <c r="AX35" s="100" t="s">
        <v>216</v>
      </c>
      <c r="AY35" s="101" t="s">
        <v>217</v>
      </c>
      <c r="BD35" s="99" t="s">
        <v>211</v>
      </c>
      <c r="BE35" s="100" t="s">
        <v>212</v>
      </c>
      <c r="BF35" s="100" t="s">
        <v>215</v>
      </c>
      <c r="BG35" s="100" t="s">
        <v>216</v>
      </c>
      <c r="BH35" s="101" t="s">
        <v>217</v>
      </c>
    </row>
    <row r="36" spans="1:64" ht="13.5" customHeight="1" thickBot="1" x14ac:dyDescent="0.25">
      <c r="A36" s="25" t="s">
        <v>225</v>
      </c>
      <c r="B36" s="24"/>
      <c r="C36" s="24"/>
      <c r="D36" s="17" t="s">
        <v>226</v>
      </c>
      <c r="E36" s="20">
        <f xml:space="preserve"> ((X31 * Y31) - (F29 * E29)) /  ((Y31 * V31) - (F29 * F29))</f>
        <v>15790.877186954678</v>
      </c>
      <c r="F36" s="20">
        <f xml:space="preserve"> ((AA31 * Z31) - (AB31 * AC31)) /  ((Z31 * AD31) - (AB31 * AB31))</f>
        <v>16042.138072501692</v>
      </c>
      <c r="G36" s="20">
        <f xml:space="preserve"> ((AG31 * AF31) - (AH31 * AI31)) /  ((AF31 * AJ31) - (AH31 * AH31))</f>
        <v>16851.381249531554</v>
      </c>
      <c r="H36" s="20">
        <f xml:space="preserve"> ((X31 * Y32) - (F29 * E29)) /  ((Y32 * V31) - (F29 * F29))</f>
        <v>15917.910273599637</v>
      </c>
      <c r="I36" s="20">
        <f xml:space="preserve"> ((AA31 * Z32) - (AB31 * AC31)) /  ((Z32 * AD31) - (AB31 * AB31))</f>
        <v>16070.092656791679</v>
      </c>
      <c r="J36" s="20">
        <f xml:space="preserve"> ((AG31 * AF32) - (AH31 * AI31)) /  ((AF32 * AJ31) - (AH31 * AH31))</f>
        <v>17453.723000000002</v>
      </c>
      <c r="K36" s="21"/>
      <c r="L36" s="21"/>
      <c r="M36" s="21"/>
      <c r="N36" s="21"/>
      <c r="O36" s="21"/>
      <c r="P36" s="21"/>
      <c r="Q36" s="21"/>
      <c r="R36" s="21"/>
      <c r="S36" s="21"/>
      <c r="AL36" s="102" t="s">
        <v>212</v>
      </c>
      <c r="AM36" s="103" t="s">
        <v>215</v>
      </c>
      <c r="AN36" s="103" t="s">
        <v>222</v>
      </c>
      <c r="AO36" s="103" t="s">
        <v>223</v>
      </c>
      <c r="AP36" s="104" t="s">
        <v>224</v>
      </c>
      <c r="AU36" s="102" t="s">
        <v>212</v>
      </c>
      <c r="AV36" s="103" t="s">
        <v>215</v>
      </c>
      <c r="AW36" s="103" t="s">
        <v>222</v>
      </c>
      <c r="AX36" s="103" t="s">
        <v>223</v>
      </c>
      <c r="AY36" s="104" t="s">
        <v>224</v>
      </c>
      <c r="BD36" s="102" t="s">
        <v>212</v>
      </c>
      <c r="BE36" s="103" t="s">
        <v>215</v>
      </c>
      <c r="BF36" s="103" t="s">
        <v>222</v>
      </c>
      <c r="BG36" s="103" t="s">
        <v>223</v>
      </c>
      <c r="BH36" s="104" t="s">
        <v>224</v>
      </c>
    </row>
    <row r="37" spans="1:64" ht="13.5" customHeight="1" x14ac:dyDescent="0.2">
      <c r="D37" s="17" t="s">
        <v>227</v>
      </c>
      <c r="E37" s="20">
        <f xml:space="preserve"> ((V31 * E29) - (F29 * X31)) / ((Y31 * V31) - (F29 * F29))</f>
        <v>44297.534289640244</v>
      </c>
      <c r="F37" s="20">
        <f xml:space="preserve"> ((AD31 * AC31) - (AB31 * AA31)) / ((Z31 * AD31) - (AB31 * AB31))</f>
        <v>4434.9947976068888</v>
      </c>
      <c r="G37" s="29">
        <f xml:space="preserve"> ((AJ31 * AI31) - (AH31 * AG31)) / ((AF31 * AJ31) - (AH31 * AH31))</f>
        <v>1892.4702847623764</v>
      </c>
      <c r="H37" s="134">
        <f xml:space="preserve"> ((V31 * E29) - (F29 * X31)) / ((Y32 * V31) - (F29 * F29))</f>
        <v>2.4143735093417927E-94</v>
      </c>
      <c r="I37" s="134">
        <f xml:space="preserve"> ((AD31 * AC31) - (AB31 * AA31)) / ((Z32 * AD31) - (AB31 * AB31))</f>
        <v>1.3836303432083229E-95</v>
      </c>
      <c r="J37" s="134">
        <f xml:space="preserve"> ((AJ31 * AI31) - (AH31 * AG31)) / ((AF32 * AJ31) - (AH31 * AH31))</f>
        <v>7.5681846498333151E-96</v>
      </c>
      <c r="K37" s="27"/>
      <c r="L37" s="27"/>
      <c r="M37" s="27"/>
      <c r="N37" s="27"/>
      <c r="O37" s="27"/>
      <c r="P37" s="27"/>
      <c r="Q37" s="27"/>
      <c r="R37" s="27"/>
      <c r="S37" s="27"/>
      <c r="W37" s="8"/>
      <c r="AC37" s="8"/>
      <c r="AL37" s="90">
        <f>AL31</f>
        <v>10</v>
      </c>
      <c r="AM37" s="91">
        <f>AM31</f>
        <v>1586.5</v>
      </c>
      <c r="AN37" s="91">
        <f>AP31</f>
        <v>553226.25</v>
      </c>
      <c r="AO37" s="91" t="s">
        <v>213</v>
      </c>
      <c r="AP37" s="92">
        <f>AN31</f>
        <v>25495202</v>
      </c>
      <c r="AU37" s="90">
        <f>AU31</f>
        <v>3.182833333333333</v>
      </c>
      <c r="AV37" s="91">
        <f>AV31</f>
        <v>10</v>
      </c>
      <c r="AW37" s="91">
        <f>AY31</f>
        <v>1586.5</v>
      </c>
      <c r="AX37" s="91" t="s">
        <v>213</v>
      </c>
      <c r="AY37" s="92">
        <f>AW31</f>
        <v>174537.23000000004</v>
      </c>
      <c r="BD37" s="90">
        <f>BD31</f>
        <v>5.0121463611111103</v>
      </c>
      <c r="BE37" s="91">
        <f>BE31</f>
        <v>3.182833333333333</v>
      </c>
      <c r="BF37" s="91">
        <f>BH31</f>
        <v>10</v>
      </c>
      <c r="BG37" s="91" t="s">
        <v>213</v>
      </c>
      <c r="BH37" s="92">
        <f>BF31</f>
        <v>63120.476004999997</v>
      </c>
    </row>
    <row r="38" spans="1:64" ht="13.5" customHeight="1" x14ac:dyDescent="0.2">
      <c r="A38" s="1" t="s">
        <v>228</v>
      </c>
      <c r="D38" s="17"/>
      <c r="E38" s="20"/>
      <c r="F38" s="20"/>
      <c r="G38" s="20"/>
      <c r="H38" s="20"/>
      <c r="I38" s="20"/>
      <c r="J38" s="20"/>
      <c r="K38" s="27"/>
      <c r="L38" s="27"/>
      <c r="M38" s="27"/>
      <c r="N38" s="27"/>
      <c r="O38" s="27"/>
      <c r="P38" s="27"/>
      <c r="Q38" s="27"/>
      <c r="R38" s="27"/>
      <c r="S38" s="27"/>
      <c r="W38" s="8"/>
      <c r="AC38" s="8"/>
      <c r="AL38" s="93">
        <f>AM31</f>
        <v>1586.5</v>
      </c>
      <c r="AM38" s="94">
        <f>AP31</f>
        <v>553226.25</v>
      </c>
      <c r="AN38" s="94">
        <f>AQ31</f>
        <v>225141626.125</v>
      </c>
      <c r="AO38" s="94" t="s">
        <v>216</v>
      </c>
      <c r="AP38" s="95">
        <f>AO31</f>
        <v>8806205808.5</v>
      </c>
      <c r="AU38" s="93">
        <f>AV31</f>
        <v>10</v>
      </c>
      <c r="AV38" s="94">
        <f>AY31</f>
        <v>1586.5</v>
      </c>
      <c r="AW38" s="94">
        <f>AZ31</f>
        <v>553226.25</v>
      </c>
      <c r="AX38" s="94" t="s">
        <v>216</v>
      </c>
      <c r="AY38" s="95">
        <f>AX31</f>
        <v>25495202</v>
      </c>
      <c r="BD38" s="93">
        <f>BE31</f>
        <v>3.182833333333333</v>
      </c>
      <c r="BE38" s="94">
        <f>BH31</f>
        <v>10</v>
      </c>
      <c r="BF38" s="94">
        <f>BI31</f>
        <v>1586.5</v>
      </c>
      <c r="BG38" s="94" t="s">
        <v>216</v>
      </c>
      <c r="BH38" s="95">
        <f>BG31</f>
        <v>174537.23000000004</v>
      </c>
    </row>
    <row r="39" spans="1:64" ht="13.5" customHeight="1" thickBot="1" x14ac:dyDescent="0.25">
      <c r="A39" s="3" t="s">
        <v>261</v>
      </c>
      <c r="D39" s="17" t="s">
        <v>230</v>
      </c>
      <c r="E39" s="28">
        <f>1-CV31/DH31</f>
        <v>0.99959110004528873</v>
      </c>
      <c r="F39" s="28">
        <f>1-CW31/DH31</f>
        <v>0.9993380189874016</v>
      </c>
      <c r="G39" s="28">
        <f>1-CX31/DH31</f>
        <v>0.99297711652297538</v>
      </c>
      <c r="H39" s="28">
        <f>1-DB31/DH31</f>
        <v>0.99944891098099653</v>
      </c>
      <c r="I39" s="28">
        <f>1-DC31/DH31</f>
        <v>0.99927857212488169</v>
      </c>
      <c r="J39" s="28">
        <f>1-DD31/DH31</f>
        <v>0.98210042862713642</v>
      </c>
      <c r="K39" s="27"/>
      <c r="L39" s="27"/>
      <c r="M39" s="27"/>
      <c r="N39" s="27"/>
      <c r="O39" s="27"/>
      <c r="P39" s="27"/>
      <c r="Q39" s="27"/>
      <c r="R39" s="27"/>
      <c r="S39" s="27"/>
      <c r="W39" s="8"/>
      <c r="AC39" s="8"/>
      <c r="AL39" s="96">
        <f>AP31</f>
        <v>553226.25</v>
      </c>
      <c r="AM39" s="97">
        <f>AQ31</f>
        <v>225141626.125</v>
      </c>
      <c r="AN39" s="97">
        <f>AR31</f>
        <v>97906650626.0625</v>
      </c>
      <c r="AO39" s="97" t="s">
        <v>223</v>
      </c>
      <c r="AP39" s="98">
        <f>AS31</f>
        <v>3579689847223.25</v>
      </c>
      <c r="AU39" s="96">
        <f>AY31</f>
        <v>1586.5</v>
      </c>
      <c r="AV39" s="97">
        <f>AZ31</f>
        <v>553226.25</v>
      </c>
      <c r="AW39" s="97">
        <f>BA31</f>
        <v>225141626.125</v>
      </c>
      <c r="AX39" s="97" t="s">
        <v>223</v>
      </c>
      <c r="AY39" s="98">
        <f>BB31</f>
        <v>8806205808.5</v>
      </c>
      <c r="BD39" s="96">
        <f>BH31</f>
        <v>10</v>
      </c>
      <c r="BE39" s="97">
        <f>BI31</f>
        <v>1586.5</v>
      </c>
      <c r="BF39" s="97">
        <f>BJ31</f>
        <v>553226.25</v>
      </c>
      <c r="BG39" s="97" t="s">
        <v>223</v>
      </c>
      <c r="BH39" s="98">
        <f>BK31</f>
        <v>25495202</v>
      </c>
    </row>
    <row r="40" spans="1:64" ht="13.5" customHeight="1" thickBot="1" x14ac:dyDescent="0.25">
      <c r="D40" s="17" t="s">
        <v>233</v>
      </c>
      <c r="E40" s="120">
        <f>SQRT(BN31)</f>
        <v>2.094717999299839</v>
      </c>
      <c r="F40" s="120">
        <f>SQRT(BQ31)</f>
        <v>0.14115099665682271</v>
      </c>
      <c r="G40" s="120">
        <f>SQRT(BT31)</f>
        <v>8.1708406112686857E-2</v>
      </c>
      <c r="H40" s="120">
        <f>SQRT(BW31)</f>
        <v>0.16181562680445438</v>
      </c>
      <c r="I40" s="120">
        <f>SQRT(BZ31)</f>
        <v>0.15342825083915435</v>
      </c>
      <c r="J40" s="120">
        <f>SQRT(CC31)</f>
        <v>0.11000179360835677</v>
      </c>
      <c r="K40" s="27"/>
      <c r="L40" s="27"/>
      <c r="M40" s="27"/>
      <c r="N40" s="27"/>
      <c r="O40" s="27"/>
      <c r="P40" s="27"/>
      <c r="Q40" s="27"/>
      <c r="R40" s="27"/>
      <c r="S40" s="27"/>
      <c r="W40" s="8"/>
      <c r="AL40" s="164" t="s">
        <v>231</v>
      </c>
      <c r="AM40" s="164"/>
      <c r="AN40" s="164"/>
      <c r="AO40" s="88"/>
      <c r="AP40" s="89" t="s">
        <v>232</v>
      </c>
      <c r="AU40" s="164" t="s">
        <v>231</v>
      </c>
      <c r="AV40" s="164"/>
      <c r="AW40" s="164"/>
      <c r="AX40" s="88"/>
      <c r="AY40" s="89" t="s">
        <v>232</v>
      </c>
      <c r="BD40" s="164" t="s">
        <v>231</v>
      </c>
      <c r="BE40" s="164"/>
      <c r="BF40" s="164"/>
      <c r="BG40" s="88"/>
      <c r="BH40" s="89" t="s">
        <v>232</v>
      </c>
    </row>
    <row r="41" spans="1:64" ht="13.5" customHeight="1" x14ac:dyDescent="0.2">
      <c r="D41" s="11"/>
      <c r="E41" s="140" t="s">
        <v>264</v>
      </c>
      <c r="F41" s="141"/>
      <c r="G41" s="142"/>
      <c r="H41" s="140" t="s">
        <v>265</v>
      </c>
      <c r="I41" s="141"/>
      <c r="J41" s="142"/>
      <c r="K41" s="87"/>
      <c r="L41" s="87"/>
      <c r="S41" s="21"/>
      <c r="W41" s="8"/>
      <c r="AL41" s="90" cm="1">
        <f t="array" ref="AL41:AN43">MINVERSE(AL37:AN39)</f>
        <v>0.24444423799641277</v>
      </c>
      <c r="AM41" s="91">
        <v>-2.1643170838296544E-3</v>
      </c>
      <c r="AN41" s="91">
        <v>3.5957199672495849E-6</v>
      </c>
      <c r="AO41" s="91" t="s">
        <v>234</v>
      </c>
      <c r="AP41" s="92" cm="1">
        <f t="array" ref="AP41:AP43">MMULT(AL41:AN43,AP37:AP39)</f>
        <v>44295.810619391501</v>
      </c>
      <c r="AU41" s="90" cm="1">
        <f t="array" ref="AU41:AW43">MINVERSE(AU37:AW39)</f>
        <v>0.33247842307927322</v>
      </c>
      <c r="AV41" s="91">
        <v>-8.9331488380011512E-3</v>
      </c>
      <c r="AW41" s="91">
        <v>1.9607992933625746E-5</v>
      </c>
      <c r="AX41" s="91" t="s">
        <v>234</v>
      </c>
      <c r="AY41" s="92" cm="1">
        <f t="array" ref="AY41:AY43">MMULT(AU41:AW43,AY37:AY39)</f>
        <v>2949.4501432417892</v>
      </c>
      <c r="BD41" s="90" cm="1">
        <f t="array" ref="BD41:BF43">MINVERSE(BD37:BF39)</f>
        <v>0.31381061888733941</v>
      </c>
      <c r="BE41" s="91">
        <v>-0.18160421051018716</v>
      </c>
      <c r="BF41" s="91">
        <v>5.1511831512969226E-4</v>
      </c>
      <c r="BG41" s="91" t="s">
        <v>234</v>
      </c>
      <c r="BH41" s="92" cm="1">
        <f t="array" ref="BH41:BH43">MMULT(BD41:BF43,BH37:BH39)</f>
        <v>1244.2252789387021</v>
      </c>
    </row>
    <row r="42" spans="1:64" ht="13.5" customHeight="1" x14ac:dyDescent="0.2">
      <c r="D42" s="17" t="s">
        <v>218</v>
      </c>
      <c r="E42" s="17" t="s">
        <v>219</v>
      </c>
      <c r="F42" s="17" t="s">
        <v>220</v>
      </c>
      <c r="G42" s="17" t="s">
        <v>221</v>
      </c>
      <c r="H42" s="17" t="s">
        <v>219</v>
      </c>
      <c r="I42" s="17" t="s">
        <v>220</v>
      </c>
      <c r="J42" s="17" t="s">
        <v>221</v>
      </c>
      <c r="K42" s="87"/>
      <c r="L42" s="87"/>
      <c r="M42" s="87"/>
      <c r="N42" s="87"/>
      <c r="O42" s="87"/>
      <c r="P42" s="87"/>
      <c r="Q42" s="87"/>
      <c r="R42" s="87"/>
      <c r="S42" s="8"/>
      <c r="W42" s="8"/>
      <c r="AL42" s="93">
        <v>-2.1643170838296518E-3</v>
      </c>
      <c r="AM42" s="94">
        <v>4.7331206969704502E-5</v>
      </c>
      <c r="AN42" s="94">
        <v>-9.6611086366815835E-8</v>
      </c>
      <c r="AO42" s="94" t="s">
        <v>235</v>
      </c>
      <c r="AP42" s="95">
        <v>15790.923499140365</v>
      </c>
      <c r="AU42" s="93">
        <v>-8.9331488380014774E-3</v>
      </c>
      <c r="AV42" s="94">
        <v>4.6435169037491878E-3</v>
      </c>
      <c r="AW42" s="94">
        <v>-1.134727081265228E-5</v>
      </c>
      <c r="AX42" s="94" t="s">
        <v>235</v>
      </c>
      <c r="AY42" s="95">
        <v>16901.832257136586</v>
      </c>
      <c r="BD42" s="93">
        <v>-0.18160421051019215</v>
      </c>
      <c r="BE42" s="94">
        <v>0.2885697563888322</v>
      </c>
      <c r="BF42" s="94">
        <v>-8.242556755139013E-4</v>
      </c>
      <c r="BG42" s="94" t="s">
        <v>235</v>
      </c>
      <c r="BH42" s="95">
        <v>17888.656783092665</v>
      </c>
    </row>
    <row r="43" spans="1:64" ht="15.75" customHeight="1" thickBot="1" x14ac:dyDescent="0.25">
      <c r="A43" s="25" t="s">
        <v>237</v>
      </c>
      <c r="B43" s="24"/>
      <c r="C43" s="24"/>
      <c r="D43" s="23" t="s">
        <v>238</v>
      </c>
      <c r="E43" s="20">
        <f>LINEST(E19:E28,F19:G28,1,1)</f>
        <v>-1.0165385397565139E-4</v>
      </c>
      <c r="F43" s="105">
        <f>AY43</f>
        <v>-2.438512954473083</v>
      </c>
      <c r="G43" s="105">
        <f>BH43</f>
        <v>-5.2376297024334946</v>
      </c>
      <c r="H43" s="20">
        <f>AP51</f>
        <v>-0.65168310251226558</v>
      </c>
      <c r="I43" s="20">
        <f>AY51</f>
        <v>-2.6124574680181354</v>
      </c>
      <c r="J43" s="20">
        <f>BH51</f>
        <v>-7.280018298464995</v>
      </c>
      <c r="S43" s="8"/>
      <c r="W43" s="3"/>
      <c r="AL43" s="96">
        <v>3.5957199672495933E-6</v>
      </c>
      <c r="AM43" s="97">
        <v>-9.6611086366815861E-8</v>
      </c>
      <c r="AN43" s="97">
        <v>2.1205842790080444E-10</v>
      </c>
      <c r="AO43" s="97" t="s">
        <v>236</v>
      </c>
      <c r="AP43" s="98">
        <v>-1.0165385401705862E-4</v>
      </c>
      <c r="AU43" s="96">
        <v>1.9607992933626359E-5</v>
      </c>
      <c r="AV43" s="97">
        <v>-1.1347270812652283E-5</v>
      </c>
      <c r="AW43" s="97">
        <v>3.2186406944602843E-8</v>
      </c>
      <c r="AX43" s="97" t="s">
        <v>236</v>
      </c>
      <c r="AY43" s="98">
        <v>-2.438512954473083</v>
      </c>
      <c r="BD43" s="96">
        <v>5.1511831512974387E-4</v>
      </c>
      <c r="BE43" s="97">
        <v>-8.2425567551391572E-4</v>
      </c>
      <c r="BF43" s="97">
        <v>4.162005049564274E-6</v>
      </c>
      <c r="BG43" s="97" t="s">
        <v>236</v>
      </c>
      <c r="BH43" s="98">
        <v>-5.2376297024334946</v>
      </c>
    </row>
    <row r="44" spans="1:64" ht="13.5" customHeight="1" thickBot="1" x14ac:dyDescent="0.25">
      <c r="D44" s="23" t="s">
        <v>239</v>
      </c>
      <c r="E44" s="20">
        <f>INDEX(LINEST(E19:E28,F19:G28,1,1),1,2)</f>
        <v>15790.923499140255</v>
      </c>
      <c r="F44" s="105">
        <f>AY42</f>
        <v>16901.832257136586</v>
      </c>
      <c r="G44" s="105">
        <f>BH42</f>
        <v>17888.656783092665</v>
      </c>
      <c r="H44" s="20">
        <f>AP50</f>
        <v>16183.120019915543</v>
      </c>
      <c r="I44" s="20">
        <f>AY50</f>
        <v>16981.079135402542</v>
      </c>
      <c r="J44" s="20">
        <f>BH50</f>
        <v>18608.69790305147</v>
      </c>
      <c r="S44" s="8"/>
      <c r="W44" s="3"/>
      <c r="AL44" s="143" t="s">
        <v>288</v>
      </c>
      <c r="AM44" s="143"/>
      <c r="AN44" s="143"/>
      <c r="AO44" s="143"/>
      <c r="AP44" s="143"/>
      <c r="AU44" s="143" t="s">
        <v>288</v>
      </c>
      <c r="AV44" s="143"/>
      <c r="AW44" s="143"/>
      <c r="AX44" s="143"/>
      <c r="AY44" s="143"/>
      <c r="BD44" s="143" t="s">
        <v>288</v>
      </c>
      <c r="BE44" s="143"/>
      <c r="BF44" s="143"/>
      <c r="BG44" s="143"/>
      <c r="BH44" s="143"/>
    </row>
    <row r="45" spans="1:64" ht="13.5" customHeight="1" x14ac:dyDescent="0.2">
      <c r="A45" s="3" t="s">
        <v>240</v>
      </c>
      <c r="D45" s="22" t="s">
        <v>241</v>
      </c>
      <c r="E45" s="20">
        <f>INDEX(LINEST(E19:E28,F19:G28,1,1),1,3)</f>
        <v>44295.810619441931</v>
      </c>
      <c r="F45" s="105">
        <f>AY41</f>
        <v>2949.4501432417892</v>
      </c>
      <c r="G45" s="105">
        <f>BH41</f>
        <v>1244.2252789387021</v>
      </c>
      <c r="H45" s="134">
        <f>AP49</f>
        <v>1.8121028739512863E-94</v>
      </c>
      <c r="I45" s="134">
        <f>AY49</f>
        <v>8.8711024189851143E-96</v>
      </c>
      <c r="J45" s="134">
        <f>BH49</f>
        <v>3.9648922122223217E-96</v>
      </c>
      <c r="S45" s="8"/>
      <c r="U45" s="173" t="s">
        <v>338</v>
      </c>
      <c r="V45" s="174"/>
      <c r="W45" s="174"/>
      <c r="X45" s="174"/>
      <c r="Y45" s="174"/>
      <c r="Z45" s="174"/>
      <c r="AA45" s="175"/>
      <c r="AL45" s="90">
        <f>AL32</f>
        <v>9.9999999999999997E+98</v>
      </c>
      <c r="AM45" s="91">
        <f>AM31</f>
        <v>1586.5</v>
      </c>
      <c r="AN45" s="91">
        <f>AP31</f>
        <v>553226.25</v>
      </c>
      <c r="AO45" s="91" t="s">
        <v>213</v>
      </c>
      <c r="AP45" s="92">
        <f>AN31</f>
        <v>25495202</v>
      </c>
      <c r="AU45" s="90">
        <f>AU32</f>
        <v>9.9999999999999997E+98</v>
      </c>
      <c r="AV45" s="91">
        <f>AV31</f>
        <v>10</v>
      </c>
      <c r="AW45" s="91">
        <f>AY31</f>
        <v>1586.5</v>
      </c>
      <c r="AX45" s="91" t="s">
        <v>213</v>
      </c>
      <c r="AY45" s="92">
        <f>AW31</f>
        <v>174537.23000000004</v>
      </c>
      <c r="BD45" s="90">
        <f>BD32</f>
        <v>9.9999999999999997E+98</v>
      </c>
      <c r="BE45" s="91">
        <f>BE31</f>
        <v>3.182833333333333</v>
      </c>
      <c r="BF45" s="91">
        <f>BH31</f>
        <v>10</v>
      </c>
      <c r="BG45" s="91" t="s">
        <v>213</v>
      </c>
      <c r="BH45" s="92">
        <f>BF31</f>
        <v>63120.476004999997</v>
      </c>
    </row>
    <row r="46" spans="1:64" ht="13.5" customHeight="1" x14ac:dyDescent="0.2">
      <c r="A46" s="21" t="s">
        <v>262</v>
      </c>
      <c r="D46" s="17" t="s">
        <v>230</v>
      </c>
      <c r="E46" s="28">
        <f>1-CY31/DH31</f>
        <v>0.99959110004593654</v>
      </c>
      <c r="F46" s="105">
        <f>1-CZ31/DH31</f>
        <v>0.99921833037251107</v>
      </c>
      <c r="G46" s="105">
        <f>1-DA31/DH31</f>
        <v>0.99753782841468541</v>
      </c>
      <c r="H46" s="28">
        <f>1-DE31/DH31</f>
        <v>0.99948438450041521</v>
      </c>
      <c r="I46" s="28">
        <f>1-DF31/DH31</f>
        <v>0.99916325027154773</v>
      </c>
      <c r="J46" s="28">
        <f>1-DG31/DH31</f>
        <v>0.99527085740303645</v>
      </c>
      <c r="S46" s="8"/>
      <c r="T46" s="83"/>
      <c r="U46" s="170" t="s">
        <v>279</v>
      </c>
      <c r="V46" s="171"/>
      <c r="W46" s="172"/>
      <c r="X46" s="170" t="s">
        <v>280</v>
      </c>
      <c r="Y46" s="171"/>
      <c r="Z46" s="171"/>
      <c r="AA46" s="172"/>
      <c r="AL46" s="93">
        <f>AM31</f>
        <v>1586.5</v>
      </c>
      <c r="AM46" s="94">
        <f>AP31</f>
        <v>553226.25</v>
      </c>
      <c r="AN46" s="94">
        <f>AQ31</f>
        <v>225141626.125</v>
      </c>
      <c r="AO46" s="94" t="s">
        <v>216</v>
      </c>
      <c r="AP46" s="95">
        <f>AO31</f>
        <v>8806205808.5</v>
      </c>
      <c r="AU46" s="93">
        <f>AV31</f>
        <v>10</v>
      </c>
      <c r="AV46" s="94">
        <f>AY31</f>
        <v>1586.5</v>
      </c>
      <c r="AW46" s="94">
        <f>AZ31</f>
        <v>553226.25</v>
      </c>
      <c r="AX46" s="94" t="s">
        <v>216</v>
      </c>
      <c r="AY46" s="95">
        <f>AX31</f>
        <v>25495202</v>
      </c>
      <c r="BD46" s="93">
        <f>BE31</f>
        <v>3.182833333333333</v>
      </c>
      <c r="BE46" s="94">
        <f>BH31</f>
        <v>10</v>
      </c>
      <c r="BF46" s="94">
        <f>BI31</f>
        <v>1586.5</v>
      </c>
      <c r="BG46" s="94" t="s">
        <v>216</v>
      </c>
      <c r="BH46" s="95">
        <f>BG31</f>
        <v>174537.23000000004</v>
      </c>
    </row>
    <row r="47" spans="1:64" ht="13.5" customHeight="1" thickBot="1" x14ac:dyDescent="0.25">
      <c r="A47" s="21"/>
      <c r="D47" s="17" t="s">
        <v>233</v>
      </c>
      <c r="E47" s="120">
        <f>SQRT(CF31)</f>
        <v>2.2392503800999144</v>
      </c>
      <c r="F47" s="120">
        <f>SQRT(CI31)</f>
        <v>9.5540593711257546E-2</v>
      </c>
      <c r="G47" s="120">
        <f>SQRT(CL31)</f>
        <v>6.6462987497664439E-2</v>
      </c>
      <c r="H47" s="120">
        <f>SQRT(CO31)</f>
        <v>0.15802717007884087</v>
      </c>
      <c r="I47" s="120">
        <f>SQRT(CR31)</f>
        <v>0.11862782007355561</v>
      </c>
      <c r="J47" s="120">
        <f>SQRT(CU31)</f>
        <v>8.3331770433835842E-2</v>
      </c>
      <c r="S47" s="8"/>
      <c r="T47" s="83"/>
      <c r="U47" s="83" t="s">
        <v>282</v>
      </c>
      <c r="V47" s="83" t="s">
        <v>332</v>
      </c>
      <c r="W47" s="83" t="s">
        <v>333</v>
      </c>
      <c r="X47" s="83" t="s">
        <v>282</v>
      </c>
      <c r="Y47" s="83" t="s">
        <v>332</v>
      </c>
      <c r="Z47" s="83" t="s">
        <v>333</v>
      </c>
      <c r="AA47" s="83" t="s">
        <v>208</v>
      </c>
      <c r="AL47" s="96">
        <f>AP31</f>
        <v>553226.25</v>
      </c>
      <c r="AM47" s="97">
        <f>AQ31</f>
        <v>225141626.125</v>
      </c>
      <c r="AN47" s="97">
        <f>AR31</f>
        <v>97906650626.0625</v>
      </c>
      <c r="AO47" s="97" t="s">
        <v>223</v>
      </c>
      <c r="AP47" s="98">
        <f>AS31</f>
        <v>3579689847223.25</v>
      </c>
      <c r="AU47" s="96">
        <f>AY31</f>
        <v>1586.5</v>
      </c>
      <c r="AV47" s="97">
        <f>AZ31</f>
        <v>553226.25</v>
      </c>
      <c r="AW47" s="97">
        <f>BA31</f>
        <v>225141626.125</v>
      </c>
      <c r="AX47" s="97" t="s">
        <v>223</v>
      </c>
      <c r="AY47" s="98">
        <f>BB31</f>
        <v>8806205808.5</v>
      </c>
      <c r="BD47" s="96">
        <f>BH31</f>
        <v>10</v>
      </c>
      <c r="BE47" s="97">
        <f>BI31</f>
        <v>1586.5</v>
      </c>
      <c r="BF47" s="97">
        <f>BJ31</f>
        <v>553226.25</v>
      </c>
      <c r="BG47" s="97" t="s">
        <v>223</v>
      </c>
      <c r="BH47" s="98">
        <f>BK31</f>
        <v>25495202</v>
      </c>
    </row>
    <row r="48" spans="1:64" ht="13.5" customHeight="1" thickBot="1" x14ac:dyDescent="0.25">
      <c r="B48" s="19"/>
      <c r="S48" s="18"/>
      <c r="T48" s="83">
        <v>0</v>
      </c>
      <c r="U48" s="83">
        <f>E37</f>
        <v>44297.534289640244</v>
      </c>
      <c r="V48" s="83">
        <f>F37</f>
        <v>4434.9947976068888</v>
      </c>
      <c r="W48" s="83">
        <f>G37</f>
        <v>1892.4702847623764</v>
      </c>
      <c r="X48" s="83">
        <v>0</v>
      </c>
      <c r="Y48" s="83">
        <v>0</v>
      </c>
      <c r="Z48" s="83">
        <v>0</v>
      </c>
      <c r="AA48" s="83">
        <v>0</v>
      </c>
      <c r="AL48" s="164" t="s">
        <v>231</v>
      </c>
      <c r="AM48" s="164"/>
      <c r="AN48" s="164"/>
      <c r="AO48" s="88"/>
      <c r="AP48" s="89" t="s">
        <v>232</v>
      </c>
      <c r="AU48" s="164" t="s">
        <v>231</v>
      </c>
      <c r="AV48" s="164"/>
      <c r="AW48" s="164"/>
      <c r="AX48" s="88"/>
      <c r="AY48" s="89" t="s">
        <v>232</v>
      </c>
      <c r="BD48" s="164" t="s">
        <v>231</v>
      </c>
      <c r="BE48" s="164"/>
      <c r="BF48" s="164"/>
      <c r="BG48" s="88"/>
      <c r="BH48" s="89" t="s">
        <v>232</v>
      </c>
    </row>
    <row r="49" spans="1:63" ht="18.75" customHeight="1" x14ac:dyDescent="0.2">
      <c r="A49" s="165" t="s">
        <v>243</v>
      </c>
      <c r="B49" s="166"/>
      <c r="C49" s="166"/>
      <c r="D49" s="166"/>
      <c r="E49" s="166"/>
      <c r="F49" s="166"/>
      <c r="G49" s="166"/>
      <c r="H49" s="166"/>
      <c r="I49" s="166"/>
      <c r="J49" s="166"/>
      <c r="K49" s="166"/>
      <c r="L49" s="166"/>
      <c r="M49" s="166"/>
      <c r="N49" s="166"/>
      <c r="O49" s="166"/>
      <c r="P49" s="166"/>
      <c r="Q49" s="166"/>
      <c r="R49" s="166"/>
      <c r="S49" s="8"/>
      <c r="T49" s="83">
        <f>MAX(F19:F28)</f>
        <v>500</v>
      </c>
      <c r="U49" s="83">
        <f t="shared" ref="U49:Z49" si="132">$T$49*E36+E37</f>
        <v>7939736.1277669799</v>
      </c>
      <c r="V49" s="83">
        <f t="shared" si="132"/>
        <v>8025504.0310484525</v>
      </c>
      <c r="W49" s="83">
        <f t="shared" si="132"/>
        <v>8427583.0950505398</v>
      </c>
      <c r="X49" s="83">
        <f t="shared" si="132"/>
        <v>7958955.1367998179</v>
      </c>
      <c r="Y49" s="83">
        <f t="shared" si="132"/>
        <v>8035046.3283958398</v>
      </c>
      <c r="Z49" s="83">
        <f t="shared" si="132"/>
        <v>8726861.5</v>
      </c>
      <c r="AA49" s="83">
        <f>T49*E31</f>
        <v>8726861.5000000019</v>
      </c>
      <c r="AL49" s="90" cm="1">
        <f t="array" ref="AL49:AN51">MINVERSE(AL45:AN47)</f>
        <v>1E-99</v>
      </c>
      <c r="AM49" s="91">
        <v>-8.8540319116109457E-102</v>
      </c>
      <c r="AN49" s="91">
        <v>1.4709775925675002E-104</v>
      </c>
      <c r="AO49" s="91" t="s">
        <v>213</v>
      </c>
      <c r="AP49" s="92" cm="1">
        <f t="array" ref="AP49:AP51">MMULT(AL49:AN51,AP45:AP47)</f>
        <v>1.8121028739512863E-94</v>
      </c>
      <c r="AU49" s="90" cm="1">
        <f t="array" ref="AU49:AW51">MINVERSE(AU45:AW47)</f>
        <v>1E-99</v>
      </c>
      <c r="AV49" s="91">
        <v>-2.6868356614743497E-101</v>
      </c>
      <c r="AW49" s="91">
        <v>5.897523439874835E-104</v>
      </c>
      <c r="AX49" s="91" t="s">
        <v>213</v>
      </c>
      <c r="AY49" s="92" cm="1">
        <f t="array" ref="AY49:AY51">MMULT(AU49:AW51,AY45:AY47)</f>
        <v>8.8711024189851143E-96</v>
      </c>
      <c r="BD49" s="90" cm="1">
        <f t="array" ref="BD49:BF51">MINVERSE(BD45:BF47)</f>
        <v>1E-99</v>
      </c>
      <c r="BE49" s="91">
        <v>-5.7870639035127825E-100</v>
      </c>
      <c r="BF49" s="91">
        <v>1.6414942137910178E-102</v>
      </c>
      <c r="BG49" s="91" t="s">
        <v>213</v>
      </c>
      <c r="BH49" s="92" cm="1">
        <f t="array" ref="BH49:BH51">MMULT(BD49:BF51,BH45:BH47)</f>
        <v>3.9648922122223217E-96</v>
      </c>
    </row>
    <row r="50" spans="1:63" ht="77.25" customHeight="1" x14ac:dyDescent="0.2">
      <c r="A50" s="15" t="s">
        <v>244</v>
      </c>
      <c r="B50" s="16" t="s">
        <v>245</v>
      </c>
      <c r="C50" s="16" t="s">
        <v>246</v>
      </c>
      <c r="D50" s="16"/>
      <c r="E50" s="16"/>
      <c r="F50" s="15" t="s">
        <v>278</v>
      </c>
      <c r="G50" s="15" t="s">
        <v>266</v>
      </c>
      <c r="H50" s="15" t="s">
        <v>267</v>
      </c>
      <c r="I50" s="15" t="s">
        <v>268</v>
      </c>
      <c r="J50" s="15" t="s">
        <v>269</v>
      </c>
      <c r="K50" s="15" t="s">
        <v>270</v>
      </c>
      <c r="L50" s="15" t="s">
        <v>271</v>
      </c>
      <c r="M50" s="15" t="s">
        <v>272</v>
      </c>
      <c r="N50" s="15" t="s">
        <v>273</v>
      </c>
      <c r="O50" s="15" t="s">
        <v>274</v>
      </c>
      <c r="P50" s="15" t="s">
        <v>275</v>
      </c>
      <c r="Q50" s="15" t="s">
        <v>276</v>
      </c>
      <c r="R50" s="15" t="s">
        <v>277</v>
      </c>
      <c r="W50" s="14"/>
      <c r="AL50" s="93">
        <v>-8.8540319116109346E-102</v>
      </c>
      <c r="AM50" s="94">
        <v>2.8168274442632135E-5</v>
      </c>
      <c r="AN50" s="94">
        <v>-6.4774467031571507E-8</v>
      </c>
      <c r="AO50" s="94" t="s">
        <v>216</v>
      </c>
      <c r="AP50" s="95">
        <v>16183.120019915543</v>
      </c>
      <c r="AU50" s="93">
        <v>-2.6868356614743491E-101</v>
      </c>
      <c r="AV50" s="94">
        <v>4.4034978750771957E-3</v>
      </c>
      <c r="AW50" s="94">
        <v>-1.0820436266012272E-5</v>
      </c>
      <c r="AX50" s="94" t="s">
        <v>216</v>
      </c>
      <c r="AY50" s="95">
        <v>16981.079135402542</v>
      </c>
      <c r="BD50" s="93">
        <v>-5.7870639035127825E-100</v>
      </c>
      <c r="BE50" s="94">
        <v>0.18347423925189044</v>
      </c>
      <c r="BF50" s="94">
        <v>-5.2615341476136427E-4</v>
      </c>
      <c r="BG50" s="94" t="s">
        <v>216</v>
      </c>
      <c r="BH50" s="95">
        <v>18608.69790305147</v>
      </c>
    </row>
    <row r="51" spans="1:63" s="11" customFormat="1" ht="14.25" customHeight="1" thickBot="1" x14ac:dyDescent="0.25">
      <c r="A51" s="140"/>
      <c r="B51" s="141"/>
      <c r="C51" s="141"/>
      <c r="D51" s="141"/>
      <c r="E51" s="142"/>
      <c r="F51" s="13"/>
      <c r="G51" s="161" t="s">
        <v>264</v>
      </c>
      <c r="H51" s="162"/>
      <c r="I51" s="162"/>
      <c r="J51" s="162"/>
      <c r="K51" s="162"/>
      <c r="L51" s="163"/>
      <c r="M51" s="161" t="s">
        <v>265</v>
      </c>
      <c r="N51" s="162"/>
      <c r="O51" s="162"/>
      <c r="P51" s="162"/>
      <c r="Q51" s="162"/>
      <c r="R51" s="163"/>
      <c r="U51" s="1"/>
      <c r="V51" s="1"/>
      <c r="W51" s="14"/>
      <c r="X51" s="1"/>
      <c r="Y51" s="1"/>
      <c r="Z51" s="1"/>
      <c r="AA51" s="1"/>
      <c r="AB51" s="1"/>
      <c r="AC51" s="1"/>
      <c r="AD51" s="1"/>
      <c r="AE51" s="1"/>
      <c r="AF51" s="1"/>
      <c r="AG51" s="1"/>
      <c r="AH51" s="1"/>
      <c r="AI51" s="1"/>
      <c r="AJ51" s="1"/>
      <c r="AK51" s="1"/>
      <c r="AL51" s="96">
        <v>1.4709775925675008E-104</v>
      </c>
      <c r="AM51" s="97">
        <v>-6.477446703157152E-8</v>
      </c>
      <c r="AN51" s="97">
        <v>1.5916619289108787E-10</v>
      </c>
      <c r="AO51" s="97" t="s">
        <v>223</v>
      </c>
      <c r="AP51" s="98">
        <v>-0.65168310251226558</v>
      </c>
      <c r="AQ51" s="1"/>
      <c r="AR51" s="1"/>
      <c r="AS51" s="1"/>
      <c r="AT51" s="1"/>
      <c r="AU51" s="96">
        <v>5.8975234398748337E-104</v>
      </c>
      <c r="AV51" s="97">
        <v>-1.082043626601227E-5</v>
      </c>
      <c r="AW51" s="97">
        <v>3.1030020965253303E-8</v>
      </c>
      <c r="AX51" s="97" t="s">
        <v>223</v>
      </c>
      <c r="AY51" s="98">
        <v>-2.6124574680181354</v>
      </c>
      <c r="AZ51" s="1"/>
      <c r="BA51" s="1"/>
      <c r="BB51" s="1"/>
      <c r="BC51" s="1"/>
      <c r="BD51" s="96">
        <v>1.6414942137910176E-102</v>
      </c>
      <c r="BE51" s="97">
        <v>-5.2615341476136427E-4</v>
      </c>
      <c r="BF51" s="97">
        <v>3.3164413158611045E-6</v>
      </c>
      <c r="BG51" s="97" t="s">
        <v>223</v>
      </c>
      <c r="BH51" s="98">
        <v>-7.280018298464995</v>
      </c>
      <c r="BI51" s="1"/>
      <c r="BJ51" s="1"/>
      <c r="BK51" s="1"/>
    </row>
    <row r="52" spans="1:63" ht="14.25" customHeight="1" x14ac:dyDescent="0.25">
      <c r="A52" s="75">
        <v>1</v>
      </c>
      <c r="B52" s="71">
        <f t="shared" ref="B52:B61" si="133">C19</f>
        <v>0.5</v>
      </c>
      <c r="C52" s="72">
        <f t="shared" ref="C52:C61" si="134">A19</f>
        <v>10181</v>
      </c>
      <c r="D52" s="73"/>
      <c r="E52" s="71"/>
      <c r="F52" s="7">
        <f t="shared" ref="F52:F61" si="135">C52/$E$31</f>
        <v>0.58331394396484904</v>
      </c>
      <c r="G52" s="7">
        <f>(((C52)-$E$37)/$E$36)</f>
        <v>-2.1605217927871001</v>
      </c>
      <c r="H52" s="7">
        <f>(((C52)-$F$37)/$F$36)</f>
        <v>0.3581820064398093</v>
      </c>
      <c r="I52" s="7">
        <f>(((C52)-$G$37)/$G$36)</f>
        <v>0.49186055389186772</v>
      </c>
      <c r="J52" s="6">
        <f>(SQRT($E$44^2-(4*$E$43*($E$45-(C52))))-$E$44)/(2*$E$43)</f>
        <v>-2.1604062641415274</v>
      </c>
      <c r="K52" s="106">
        <f>(SQRT($F$44^2-(4*$F$43*($F$45-(C52))))-$F$44)/(2*$F$43)</f>
        <v>0.4278823856382189</v>
      </c>
      <c r="L52" s="106">
        <f>(SQRT($G$44^2-(4*$G$43*($G$45-(C52))))-$G$44)/(2*$G$43)</f>
        <v>0.49965083509127195</v>
      </c>
      <c r="M52" s="106">
        <f>(((C52)-$H$37)/$H$36)</f>
        <v>0.63959400606030015</v>
      </c>
      <c r="N52" s="106">
        <f>(((C52)-$I$37)/$I$36)</f>
        <v>0.63353710631514115</v>
      </c>
      <c r="O52" s="106">
        <f>(((C52)-$J$37)/$J$36)</f>
        <v>0.58331394396484915</v>
      </c>
      <c r="P52" s="106">
        <f>(SQRT($H$44^2-(4*$H$43*($H$45-(C52))))-$H$44)/(2*$H$43)</f>
        <v>0.62912824752970642</v>
      </c>
      <c r="Q52" s="106">
        <f>(SQRT($I$44^2-(4*$I$43*($I$45-(C52))))-$I$44)/(2*$I$43)</f>
        <v>0.59960495828779958</v>
      </c>
      <c r="R52" s="106">
        <f>(SQRT($J$44^2-(4*$J$43*($J$45-(C52))))-$J$44)/(2*$J$43)</f>
        <v>0.54722689935250668</v>
      </c>
      <c r="U52" s="8"/>
      <c r="W52" s="14"/>
    </row>
    <row r="53" spans="1:63" ht="14.25" customHeight="1" x14ac:dyDescent="0.25">
      <c r="A53" s="75">
        <v>2</v>
      </c>
      <c r="B53" s="71">
        <f t="shared" si="133"/>
        <v>1</v>
      </c>
      <c r="C53" s="72">
        <f t="shared" si="134"/>
        <v>19153</v>
      </c>
      <c r="D53" s="73"/>
      <c r="E53" s="71"/>
      <c r="F53" s="7">
        <f t="shared" si="135"/>
        <v>1.0973589989940824</v>
      </c>
      <c r="G53" s="7">
        <f t="shared" ref="G53:G61" si="136">(((C53)-$E$37)/$E$36)</f>
        <v>-1.5923456304512902</v>
      </c>
      <c r="H53" s="7">
        <f t="shared" ref="H53:H61" si="137">(((C53)-$F$37)/$F$36)</f>
        <v>0.9174590778283902</v>
      </c>
      <c r="I53" s="7">
        <f t="shared" ref="I53:I61" si="138">(((C53)-$G$37)/$G$36)</f>
        <v>1.0242798177578138</v>
      </c>
      <c r="J53" s="6">
        <f t="shared" ref="J53:J61" si="139">(SQRT($E$44^2-(4*$E$43*($E$45-(C53))))-$E$44)/(2*$E$43)</f>
        <v>-1.5922317860112725</v>
      </c>
      <c r="K53" s="106">
        <f t="shared" ref="K53:K61" si="140">(SQRT($F$44^2-(4*$F$43*($F$45-(C53))))-$F$44)/(2*$F$43)</f>
        <v>0.95881863078752794</v>
      </c>
      <c r="L53" s="106">
        <f t="shared" ref="L53:L61" si="141">(SQRT($G$44^2-(4*$G$43*($G$45-(C53))))-$G$44)/(2*$G$43)</f>
        <v>1.0014182414568342</v>
      </c>
      <c r="M53" s="106">
        <f t="shared" ref="M53:M61" si="142">(((C53)-$H$37)/$H$36)</f>
        <v>1.2032358312614604</v>
      </c>
      <c r="N53" s="106">
        <f t="shared" ref="N53:N61" si="143">(((C53)-$I$37)/$I$36)</f>
        <v>1.1918412923341419</v>
      </c>
      <c r="O53" s="106">
        <f t="shared" ref="O53:O61" si="144">(((C53)-$J$37)/$J$36)</f>
        <v>1.0973589989940826</v>
      </c>
      <c r="P53" s="106">
        <f t="shared" ref="P53:P61" si="145">(SQRT($H$44^2-(4*$H$43*($H$45-(C53))))-$H$44)/(2*$H$43)</f>
        <v>1.183573555922782</v>
      </c>
      <c r="Q53" s="106">
        <f t="shared" ref="Q53:Q61" si="146">(SQRT($I$44^2-(4*$I$43*($I$45-(C53))))-$I$44)/(2*$I$43)</f>
        <v>1.1280981894649238</v>
      </c>
      <c r="R53" s="106">
        <f t="shared" ref="R53:R61" si="147">(SQRT($J$44^2-(4*$J$43*($J$45-(C53))))-$J$44)/(2*$J$43)</f>
        <v>1.0296646462214385</v>
      </c>
      <c r="U53" s="12"/>
      <c r="V53" s="11"/>
      <c r="W53" s="10"/>
      <c r="X53" s="11"/>
      <c r="Y53" s="11"/>
      <c r="Z53" s="11"/>
      <c r="AA53" s="11"/>
      <c r="AB53" s="11"/>
      <c r="AC53" s="11"/>
      <c r="AD53" s="11"/>
      <c r="AE53" s="11"/>
      <c r="AF53" s="11"/>
      <c r="AG53" s="11"/>
      <c r="AH53" s="11"/>
      <c r="AI53" s="11"/>
      <c r="AJ53" s="11"/>
      <c r="AK53" s="11"/>
      <c r="AL53" s="11"/>
      <c r="AM53" s="11"/>
      <c r="AN53" s="11"/>
      <c r="AO53" s="11"/>
      <c r="AP53" s="11"/>
      <c r="AQ53" s="11"/>
      <c r="AR53" s="11"/>
      <c r="AS53" s="11"/>
      <c r="AT53" s="11"/>
      <c r="BI53" s="11"/>
      <c r="BJ53" s="11"/>
      <c r="BK53" s="11"/>
    </row>
    <row r="54" spans="1:63" ht="14.25" customHeight="1" x14ac:dyDescent="0.25">
      <c r="A54" s="75">
        <v>3</v>
      </c>
      <c r="B54" s="71">
        <f t="shared" si="133"/>
        <v>10</v>
      </c>
      <c r="C54" s="72">
        <f t="shared" si="134"/>
        <v>175874</v>
      </c>
      <c r="D54" s="73"/>
      <c r="E54" s="71"/>
      <c r="F54" s="7">
        <f t="shared" si="135"/>
        <v>10.076589390126104</v>
      </c>
      <c r="G54" s="7">
        <f t="shared" si="136"/>
        <v>8.3324355039034206</v>
      </c>
      <c r="H54" s="7">
        <f t="shared" si="137"/>
        <v>10.686792772109463</v>
      </c>
      <c r="I54" s="7">
        <f t="shared" si="138"/>
        <v>10.324467005936031</v>
      </c>
      <c r="J54" s="6">
        <f t="shared" si="139"/>
        <v>8.3325206693790115</v>
      </c>
      <c r="K54" s="106">
        <f t="shared" si="140"/>
        <v>10.24625949052165</v>
      </c>
      <c r="L54" s="106">
        <f t="shared" si="141"/>
        <v>9.7901023675338905</v>
      </c>
      <c r="M54" s="106">
        <f t="shared" si="142"/>
        <v>11.048812122762914</v>
      </c>
      <c r="N54" s="106">
        <f t="shared" si="143"/>
        <v>10.944180830573533</v>
      </c>
      <c r="O54" s="106">
        <f t="shared" si="144"/>
        <v>10.076589390126106</v>
      </c>
      <c r="P54" s="106">
        <f t="shared" si="145"/>
        <v>10.872503949650682</v>
      </c>
      <c r="Q54" s="106">
        <f t="shared" si="146"/>
        <v>10.37361229694419</v>
      </c>
      <c r="R54" s="106">
        <f t="shared" si="147"/>
        <v>9.4863778054406218</v>
      </c>
      <c r="U54" s="8"/>
      <c r="W54" s="10"/>
    </row>
    <row r="55" spans="1:63" ht="14.25" customHeight="1" x14ac:dyDescent="0.25">
      <c r="A55" s="75">
        <v>4</v>
      </c>
      <c r="B55" s="71">
        <f t="shared" si="133"/>
        <v>25</v>
      </c>
      <c r="C55" s="72">
        <f t="shared" si="134"/>
        <v>453485</v>
      </c>
      <c r="D55" s="73"/>
      <c r="E55" s="71"/>
      <c r="F55" s="7">
        <f t="shared" si="135"/>
        <v>25.982135731156031</v>
      </c>
      <c r="G55" s="7">
        <f t="shared" si="136"/>
        <v>25.912902802410617</v>
      </c>
      <c r="H55" s="7">
        <f t="shared" si="137"/>
        <v>27.991905017456691</v>
      </c>
      <c r="I55" s="7">
        <f t="shared" si="138"/>
        <v>26.798546838870628</v>
      </c>
      <c r="J55" s="6">
        <f t="shared" si="139"/>
        <v>25.912940286991532</v>
      </c>
      <c r="K55" s="106">
        <f t="shared" si="140"/>
        <v>26.75932813476777</v>
      </c>
      <c r="L55" s="106">
        <f t="shared" si="141"/>
        <v>25.470819795427978</v>
      </c>
      <c r="M55" s="106">
        <f t="shared" si="142"/>
        <v>28.488978277011611</v>
      </c>
      <c r="N55" s="106">
        <f t="shared" si="143"/>
        <v>28.219190124479109</v>
      </c>
      <c r="O55" s="106">
        <f t="shared" si="144"/>
        <v>25.982135731156038</v>
      </c>
      <c r="P55" s="106">
        <f t="shared" si="145"/>
        <v>28.053792098301439</v>
      </c>
      <c r="Q55" s="106">
        <f t="shared" si="146"/>
        <v>26.815940292576752</v>
      </c>
      <c r="R55" s="106">
        <f t="shared" si="147"/>
        <v>24.606389283659819</v>
      </c>
      <c r="U55" s="8"/>
      <c r="W55" s="10"/>
    </row>
    <row r="56" spans="1:63" ht="14.25" customHeight="1" x14ac:dyDescent="0.25">
      <c r="A56" s="75">
        <v>5</v>
      </c>
      <c r="B56" s="71">
        <f t="shared" si="133"/>
        <v>50</v>
      </c>
      <c r="C56" s="72">
        <f t="shared" si="134"/>
        <v>990424</v>
      </c>
      <c r="D56" s="73"/>
      <c r="E56" s="71"/>
      <c r="F56" s="7">
        <f t="shared" si="135"/>
        <v>56.745715512959599</v>
      </c>
      <c r="G56" s="7">
        <f t="shared" si="136"/>
        <v>59.916016983020008</v>
      </c>
      <c r="H56" s="7">
        <f t="shared" si="137"/>
        <v>61.462443518829105</v>
      </c>
      <c r="I56" s="7">
        <f t="shared" si="138"/>
        <v>58.661750931705825</v>
      </c>
      <c r="J56" s="6">
        <f t="shared" si="139"/>
        <v>59.915973522905084</v>
      </c>
      <c r="K56" s="106">
        <f t="shared" si="140"/>
        <v>58.925059019485758</v>
      </c>
      <c r="L56" s="106">
        <f t="shared" si="141"/>
        <v>56.22196568528382</v>
      </c>
      <c r="M56" s="106">
        <f t="shared" si="142"/>
        <v>62.22073016975412</v>
      </c>
      <c r="N56" s="106">
        <f t="shared" si="143"/>
        <v>61.631505253419839</v>
      </c>
      <c r="O56" s="106">
        <f t="shared" si="144"/>
        <v>56.745715512959606</v>
      </c>
      <c r="P56" s="106">
        <f t="shared" si="145"/>
        <v>61.352633415475758</v>
      </c>
      <c r="Q56" s="106">
        <f t="shared" si="146"/>
        <v>58.85811317534754</v>
      </c>
      <c r="R56" s="106">
        <f t="shared" si="147"/>
        <v>54.380637853061764</v>
      </c>
      <c r="W56" s="10"/>
    </row>
    <row r="57" spans="1:63" ht="14.25" customHeight="1" x14ac:dyDescent="0.25">
      <c r="A57" s="75">
        <v>6</v>
      </c>
      <c r="B57" s="71">
        <f t="shared" si="133"/>
        <v>100</v>
      </c>
      <c r="C57" s="72">
        <f t="shared" si="134"/>
        <v>1589739</v>
      </c>
      <c r="D57" s="73"/>
      <c r="E57" s="71"/>
      <c r="F57" s="7">
        <f t="shared" si="135"/>
        <v>91.083088691163454</v>
      </c>
      <c r="G57" s="7">
        <f t="shared" si="136"/>
        <v>97.869260042570389</v>
      </c>
      <c r="H57" s="7">
        <f t="shared" si="137"/>
        <v>98.821241784460767</v>
      </c>
      <c r="I57" s="7">
        <f t="shared" si="138"/>
        <v>94.226491360129756</v>
      </c>
      <c r="J57" s="6">
        <f t="shared" si="139"/>
        <v>97.869143825656082</v>
      </c>
      <c r="K57" s="106">
        <f t="shared" si="140"/>
        <v>95.189989965804216</v>
      </c>
      <c r="L57" s="106">
        <f t="shared" si="141"/>
        <v>91.236198099778804</v>
      </c>
      <c r="M57" s="106">
        <f t="shared" si="142"/>
        <v>99.871086887368179</v>
      </c>
      <c r="N57" s="106">
        <f t="shared" si="143"/>
        <v>98.925316359525212</v>
      </c>
      <c r="O57" s="106">
        <f t="shared" si="144"/>
        <v>91.083088691163468</v>
      </c>
      <c r="P57" s="106">
        <f t="shared" si="145"/>
        <v>98.626098646107536</v>
      </c>
      <c r="Q57" s="106">
        <f t="shared" si="146"/>
        <v>95.006910093962617</v>
      </c>
      <c r="R57" s="106">
        <f t="shared" si="147"/>
        <v>88.493542729284783</v>
      </c>
      <c r="U57" s="8"/>
      <c r="W57" s="10"/>
    </row>
    <row r="58" spans="1:63" ht="14.25" customHeight="1" x14ac:dyDescent="0.25">
      <c r="A58" s="75">
        <v>7</v>
      </c>
      <c r="B58" s="71">
        <f t="shared" si="133"/>
        <v>200</v>
      </c>
      <c r="C58" s="72">
        <f t="shared" si="134"/>
        <v>3179478</v>
      </c>
      <c r="D58" s="73"/>
      <c r="E58" s="71"/>
      <c r="F58" s="7">
        <f t="shared" si="135"/>
        <v>182.16617738232691</v>
      </c>
      <c r="G58" s="7">
        <f t="shared" si="136"/>
        <v>198.54378123467563</v>
      </c>
      <c r="H58" s="7">
        <f t="shared" si="137"/>
        <v>197.91894265296401</v>
      </c>
      <c r="I58" s="7">
        <f t="shared" si="138"/>
        <v>188.56528629091281</v>
      </c>
      <c r="J58" s="6">
        <f t="shared" si="139"/>
        <v>198.5435618542862</v>
      </c>
      <c r="K58" s="106">
        <f t="shared" si="140"/>
        <v>193.33252973774682</v>
      </c>
      <c r="L58" s="106">
        <f t="shared" si="141"/>
        <v>188.01790815165458</v>
      </c>
      <c r="M58" s="106">
        <f t="shared" si="142"/>
        <v>199.74217377473636</v>
      </c>
      <c r="N58" s="106">
        <f t="shared" si="143"/>
        <v>197.85063271905042</v>
      </c>
      <c r="O58" s="106">
        <f t="shared" si="144"/>
        <v>182.16617738232694</v>
      </c>
      <c r="P58" s="106">
        <f t="shared" si="145"/>
        <v>198.04827750977171</v>
      </c>
      <c r="Q58" s="106">
        <f t="shared" si="146"/>
        <v>192.96501263162673</v>
      </c>
      <c r="R58" s="106">
        <f t="shared" si="147"/>
        <v>184.122412877789</v>
      </c>
      <c r="U58" s="8"/>
      <c r="W58" s="5"/>
      <c r="X58" s="5"/>
      <c r="Y58" s="5"/>
      <c r="Z58" s="3"/>
      <c r="AA58" s="3"/>
      <c r="AB58" s="3"/>
      <c r="AC58" s="2"/>
    </row>
    <row r="59" spans="1:63" ht="14.25" customHeight="1" x14ac:dyDescent="0.25">
      <c r="A59" s="75">
        <v>8</v>
      </c>
      <c r="B59" s="71">
        <f t="shared" si="133"/>
        <v>300</v>
      </c>
      <c r="C59" s="72">
        <f t="shared" si="134"/>
        <v>4769217</v>
      </c>
      <c r="D59" s="73"/>
      <c r="E59" s="71"/>
      <c r="F59" s="7">
        <f t="shared" si="135"/>
        <v>273.24926607349039</v>
      </c>
      <c r="G59" s="7">
        <f t="shared" si="136"/>
        <v>299.21830242678089</v>
      </c>
      <c r="H59" s="7">
        <f t="shared" si="137"/>
        <v>297.0166435214673</v>
      </c>
      <c r="I59" s="7">
        <f t="shared" si="138"/>
        <v>282.90408122169583</v>
      </c>
      <c r="J59" s="6">
        <f t="shared" si="139"/>
        <v>299.21811038352405</v>
      </c>
      <c r="K59" s="106">
        <f t="shared" si="140"/>
        <v>294.51104316482662</v>
      </c>
      <c r="L59" s="106">
        <f t="shared" si="141"/>
        <v>291.3977128324762</v>
      </c>
      <c r="M59" s="106">
        <f t="shared" si="142"/>
        <v>299.61326066210455</v>
      </c>
      <c r="N59" s="106">
        <f t="shared" si="143"/>
        <v>296.77594907857565</v>
      </c>
      <c r="O59" s="106">
        <f t="shared" si="144"/>
        <v>273.24926607349045</v>
      </c>
      <c r="P59" s="106">
        <f t="shared" si="145"/>
        <v>298.28613071609448</v>
      </c>
      <c r="Q59" s="106">
        <f t="shared" si="146"/>
        <v>294.16770405062624</v>
      </c>
      <c r="R59" s="106">
        <f t="shared" si="147"/>
        <v>288.95401171444365</v>
      </c>
      <c r="W59" s="5"/>
      <c r="X59" s="5"/>
      <c r="Y59" s="5"/>
      <c r="Z59" s="3"/>
      <c r="AA59" s="3"/>
      <c r="AB59" s="3"/>
      <c r="AC59" s="2"/>
      <c r="AD59" s="3"/>
    </row>
    <row r="60" spans="1:63" ht="14.25" customHeight="1" x14ac:dyDescent="0.25">
      <c r="A60" s="75">
        <v>9</v>
      </c>
      <c r="B60" s="71">
        <f t="shared" si="133"/>
        <v>400</v>
      </c>
      <c r="C60" s="72">
        <f t="shared" si="134"/>
        <v>6358956</v>
      </c>
      <c r="D60" s="73"/>
      <c r="E60" s="71"/>
      <c r="F60" s="7">
        <f t="shared" si="135"/>
        <v>364.33235476465381</v>
      </c>
      <c r="G60" s="7">
        <f t="shared" si="136"/>
        <v>399.8928236188861</v>
      </c>
      <c r="H60" s="7">
        <f t="shared" si="137"/>
        <v>396.11434438997054</v>
      </c>
      <c r="I60" s="7">
        <f t="shared" si="138"/>
        <v>377.24287615247891</v>
      </c>
      <c r="J60" s="6">
        <f t="shared" si="139"/>
        <v>399.89278940442262</v>
      </c>
      <c r="K60" s="106">
        <f t="shared" si="140"/>
        <v>399.02602195813466</v>
      </c>
      <c r="L60" s="106">
        <f t="shared" si="141"/>
        <v>402.94302463812858</v>
      </c>
      <c r="M60" s="106">
        <f t="shared" si="142"/>
        <v>399.48434754947272</v>
      </c>
      <c r="N60" s="106">
        <f t="shared" si="143"/>
        <v>395.70126543810085</v>
      </c>
      <c r="O60" s="106">
        <f t="shared" si="144"/>
        <v>364.33235476465387</v>
      </c>
      <c r="P60" s="106">
        <f t="shared" si="145"/>
        <v>399.36006961991501</v>
      </c>
      <c r="Q60" s="106">
        <f t="shared" si="146"/>
        <v>398.96047823457855</v>
      </c>
      <c r="R60" s="106">
        <f t="shared" si="147"/>
        <v>406.30198581998889</v>
      </c>
      <c r="U60" s="8"/>
      <c r="W60" s="5"/>
      <c r="X60" s="5"/>
      <c r="Y60" s="5"/>
      <c r="Z60" s="3"/>
      <c r="AA60" s="3"/>
      <c r="AB60" s="3"/>
      <c r="AC60" s="2"/>
      <c r="AD60" s="3"/>
    </row>
    <row r="61" spans="1:63" ht="13.5" customHeight="1" x14ac:dyDescent="0.25">
      <c r="A61" s="75">
        <v>10</v>
      </c>
      <c r="B61" s="71">
        <f t="shared" si="133"/>
        <v>500</v>
      </c>
      <c r="C61" s="72">
        <f t="shared" si="134"/>
        <v>7948695</v>
      </c>
      <c r="D61" s="73"/>
      <c r="E61" s="71"/>
      <c r="F61" s="7">
        <f t="shared" si="135"/>
        <v>455.4154434558173</v>
      </c>
      <c r="G61" s="7">
        <f t="shared" si="136"/>
        <v>500.56734481099136</v>
      </c>
      <c r="H61" s="7">
        <f t="shared" si="137"/>
        <v>495.21204525847378</v>
      </c>
      <c r="I61" s="7">
        <f t="shared" si="138"/>
        <v>471.58167108326194</v>
      </c>
      <c r="J61" s="6">
        <f t="shared" si="139"/>
        <v>500.56759891698186</v>
      </c>
      <c r="K61" s="106">
        <f t="shared" si="140"/>
        <v>507.23106247802855</v>
      </c>
      <c r="L61" s="106">
        <f t="shared" si="141"/>
        <v>524.96187452536196</v>
      </c>
      <c r="M61" s="106">
        <f t="shared" si="142"/>
        <v>499.35543443684094</v>
      </c>
      <c r="N61" s="106">
        <f t="shared" si="143"/>
        <v>494.6265817976261</v>
      </c>
      <c r="O61" s="106">
        <f t="shared" si="144"/>
        <v>455.41544345581735</v>
      </c>
      <c r="P61" s="106">
        <f t="shared" si="145"/>
        <v>501.29137133606713</v>
      </c>
      <c r="Q61" s="106">
        <f t="shared" si="146"/>
        <v>507.75487796919862</v>
      </c>
      <c r="R61" s="106">
        <f t="shared" si="147"/>
        <v>542.12952632638235</v>
      </c>
      <c r="U61" s="8"/>
      <c r="W61" s="5"/>
      <c r="X61" s="5"/>
      <c r="Y61" s="5"/>
      <c r="Z61" s="3"/>
      <c r="AA61" s="3"/>
      <c r="AB61" s="3"/>
      <c r="AC61" s="2"/>
      <c r="AD61" s="3"/>
    </row>
    <row r="62" spans="1:63" ht="18" x14ac:dyDescent="0.2">
      <c r="U62" s="8"/>
      <c r="W62" s="5"/>
      <c r="X62" s="5"/>
      <c r="Y62" s="5"/>
      <c r="Z62" s="3"/>
      <c r="AA62" s="3"/>
      <c r="AB62" s="3"/>
      <c r="AC62" s="2"/>
      <c r="AD62" s="3"/>
    </row>
    <row r="63" spans="1:63" ht="22.5" customHeight="1" x14ac:dyDescent="0.2">
      <c r="C63" s="165" t="s">
        <v>249</v>
      </c>
      <c r="D63" s="166"/>
      <c r="E63" s="166"/>
      <c r="F63" s="166"/>
      <c r="G63" s="166"/>
      <c r="H63" s="166"/>
      <c r="I63" s="166"/>
      <c r="J63" s="166"/>
      <c r="K63" s="166"/>
      <c r="L63" s="166"/>
      <c r="M63" s="166"/>
      <c r="N63" s="166"/>
      <c r="O63" s="166"/>
      <c r="U63" s="8"/>
      <c r="W63" s="5"/>
      <c r="X63" s="5"/>
      <c r="Y63" s="5"/>
      <c r="Z63" s="3"/>
      <c r="AA63" s="3"/>
      <c r="AB63" s="3"/>
      <c r="AC63" s="2"/>
      <c r="AD63" s="3"/>
    </row>
    <row r="64" spans="1:63" ht="59.25" customHeight="1" x14ac:dyDescent="0.2">
      <c r="A64" s="15" t="s">
        <v>244</v>
      </c>
      <c r="B64" s="16" t="s">
        <v>250</v>
      </c>
      <c r="C64" s="16" t="str">
        <f t="shared" ref="C64:O64" si="148">F50</f>
        <v xml:space="preserve">Average RF                                        </v>
      </c>
      <c r="D64" s="16" t="str">
        <f t="shared" si="148"/>
        <v>Linear Cal                           Equal Weighting</v>
      </c>
      <c r="E64" s="16" t="str">
        <f t="shared" si="148"/>
        <v>Linear Cal                    1/X Weighting</v>
      </c>
      <c r="F64" s="15" t="str">
        <f t="shared" si="148"/>
        <v>Linear Cal  1/X2 Weighting</v>
      </c>
      <c r="G64" s="15" t="str">
        <f t="shared" si="148"/>
        <v>Quadratic Cal                                                       Equal Weighting</v>
      </c>
      <c r="H64" s="15" t="str">
        <f t="shared" si="148"/>
        <v>Quadratic Cal                                                    1/X Weighting</v>
      </c>
      <c r="I64" s="15" t="str">
        <f t="shared" si="148"/>
        <v>Quadratic Cal                                                   1/X2 Weighting</v>
      </c>
      <c r="J64" s="16" t="str">
        <f t="shared" si="148"/>
        <v>Linear Cal                                           Equal Weighting</v>
      </c>
      <c r="K64" s="16" t="str">
        <f t="shared" si="148"/>
        <v>Linear Cal                        1/X Weighting</v>
      </c>
      <c r="L64" s="15" t="str">
        <f t="shared" si="148"/>
        <v>Linear Cal                                       1/X2 Weighting</v>
      </c>
      <c r="M64" s="15" t="str">
        <f t="shared" si="148"/>
        <v>Quadratic Cal                                                         Equal Weighting</v>
      </c>
      <c r="N64" s="15" t="str">
        <f t="shared" si="148"/>
        <v>Quadratic Cal                                                         1/X Weighting</v>
      </c>
      <c r="O64" s="15" t="str">
        <f t="shared" si="148"/>
        <v>Quadratic Cal                                                     1/X2 Weighting</v>
      </c>
      <c r="U64" s="8"/>
      <c r="W64" s="5"/>
      <c r="X64" s="5"/>
      <c r="Y64" s="5"/>
      <c r="Z64" s="3"/>
      <c r="AA64" s="3"/>
      <c r="AB64" s="3"/>
      <c r="AC64" s="2"/>
      <c r="AD64" s="3"/>
    </row>
    <row r="65" spans="1:50" ht="13.5" customHeight="1" x14ac:dyDescent="0.2">
      <c r="A65" s="140"/>
      <c r="B65" s="141"/>
      <c r="C65" s="141"/>
      <c r="D65" s="161" t="s">
        <v>264</v>
      </c>
      <c r="E65" s="162"/>
      <c r="F65" s="162"/>
      <c r="G65" s="162"/>
      <c r="H65" s="162"/>
      <c r="I65" s="163"/>
      <c r="J65" s="161" t="s">
        <v>265</v>
      </c>
      <c r="K65" s="162"/>
      <c r="L65" s="162"/>
      <c r="M65" s="162"/>
      <c r="N65" s="162"/>
      <c r="O65" s="163"/>
      <c r="U65" s="8"/>
      <c r="W65" s="5"/>
      <c r="X65" s="5"/>
      <c r="Y65" s="5"/>
      <c r="Z65" s="3"/>
      <c r="AA65" s="3"/>
      <c r="AB65" s="3"/>
      <c r="AC65" s="2"/>
      <c r="AD65" s="3"/>
    </row>
    <row r="66" spans="1:50" ht="13.5" customHeight="1" x14ac:dyDescent="0.2">
      <c r="A66" s="75">
        <v>1</v>
      </c>
      <c r="B66" s="75">
        <f t="shared" ref="B66:B75" si="149">C19</f>
        <v>0.5</v>
      </c>
      <c r="C66" s="120">
        <f t="shared" ref="C66:C75" si="150">ABS(1-($B66/F52))</f>
        <v>0.14282865140948797</v>
      </c>
      <c r="D66" s="120">
        <f t="shared" ref="D66:D75" si="151">ABS(1-($B66/G52))</f>
        <v>1.2314255758350827</v>
      </c>
      <c r="E66" s="120">
        <f t="shared" ref="E66:E75" si="152">ABS(1-($B66/H52))</f>
        <v>0.39593835259846455</v>
      </c>
      <c r="F66" s="120">
        <f t="shared" ref="F66:F75" si="153">ABS(1-($B66/I52))</f>
        <v>1.6548279880808758E-2</v>
      </c>
      <c r="G66" s="120">
        <f t="shared" ref="G66:G75" si="154">ABS(1-($B66/J52))</f>
        <v>1.2314379514163662</v>
      </c>
      <c r="H66" s="120">
        <f t="shared" ref="H66:H75" si="155">ABS(1-($B66/K52))</f>
        <v>0.16854541524118183</v>
      </c>
      <c r="I66" s="120">
        <f t="shared" ref="I66:I75" si="156">ABS(1-($B66/L52))</f>
        <v>6.9881782277869675E-4</v>
      </c>
      <c r="J66" s="120">
        <f t="shared" ref="J66:O75" si="157">ABS(1-($B66/M52))</f>
        <v>0.21825408733917906</v>
      </c>
      <c r="K66" s="120">
        <f t="shared" si="157"/>
        <v>0.21078024473078871</v>
      </c>
      <c r="L66" s="120">
        <f t="shared" si="157"/>
        <v>0.14282865140948819</v>
      </c>
      <c r="M66" s="120">
        <f t="shared" si="157"/>
        <v>0.20524948297383383</v>
      </c>
      <c r="N66" s="120">
        <f t="shared" si="157"/>
        <v>0.16611763613867747</v>
      </c>
      <c r="O66" s="120">
        <f t="shared" si="157"/>
        <v>8.6302225655183973E-2</v>
      </c>
      <c r="P66" s="110" t="s">
        <v>251</v>
      </c>
      <c r="U66" s="8"/>
      <c r="W66" s="5"/>
      <c r="X66" s="5"/>
      <c r="Y66" s="5"/>
      <c r="Z66" s="3"/>
      <c r="AA66" s="3"/>
      <c r="AB66" s="3"/>
      <c r="AC66" s="2"/>
      <c r="AD66" s="3"/>
    </row>
    <row r="67" spans="1:50" ht="13.5" customHeight="1" x14ac:dyDescent="0.2">
      <c r="A67" s="75">
        <v>2</v>
      </c>
      <c r="B67" s="75">
        <f t="shared" si="149"/>
        <v>1</v>
      </c>
      <c r="C67" s="120">
        <f t="shared" si="150"/>
        <v>8.8721192502479673E-2</v>
      </c>
      <c r="D67" s="120">
        <f t="shared" si="151"/>
        <v>1.6280043609103809</v>
      </c>
      <c r="E67" s="120">
        <f t="shared" si="152"/>
        <v>8.9966870639051066E-2</v>
      </c>
      <c r="F67" s="120">
        <f t="shared" si="153"/>
        <v>2.3704282108148234E-2</v>
      </c>
      <c r="G67" s="120">
        <f t="shared" si="154"/>
        <v>1.6280492631698538</v>
      </c>
      <c r="H67" s="120">
        <f t="shared" si="155"/>
        <v>4.2950113702575399E-2</v>
      </c>
      <c r="I67" s="120">
        <f t="shared" si="156"/>
        <v>1.4162328966277338E-3</v>
      </c>
      <c r="J67" s="120">
        <f t="shared" si="157"/>
        <v>0.16890772862738801</v>
      </c>
      <c r="K67" s="120">
        <f t="shared" si="157"/>
        <v>0.16096211263030957</v>
      </c>
      <c r="L67" s="120">
        <f t="shared" si="157"/>
        <v>8.8721192502479895E-2</v>
      </c>
      <c r="M67" s="120">
        <f t="shared" si="157"/>
        <v>0.15510109617112688</v>
      </c>
      <c r="N67" s="120">
        <f t="shared" si="157"/>
        <v>0.11355234026719163</v>
      </c>
      <c r="O67" s="120">
        <f t="shared" si="157"/>
        <v>2.881000754012375E-2</v>
      </c>
      <c r="P67" s="111" t="s">
        <v>252</v>
      </c>
      <c r="U67" s="8"/>
      <c r="W67" s="5"/>
      <c r="X67" s="5"/>
      <c r="Y67" s="5"/>
      <c r="Z67" s="3"/>
      <c r="AA67" s="3"/>
      <c r="AB67" s="3"/>
      <c r="AC67" s="2"/>
      <c r="AD67" s="3"/>
    </row>
    <row r="68" spans="1:50" ht="13.5" customHeight="1" x14ac:dyDescent="0.2">
      <c r="A68" s="75">
        <v>3</v>
      </c>
      <c r="B68" s="75">
        <f t="shared" si="149"/>
        <v>10</v>
      </c>
      <c r="C68" s="120">
        <f t="shared" si="150"/>
        <v>7.6007255194057155E-3</v>
      </c>
      <c r="D68" s="120">
        <f t="shared" si="151"/>
        <v>0.20012930136877638</v>
      </c>
      <c r="E68" s="120">
        <f t="shared" si="152"/>
        <v>6.4265564679223841E-2</v>
      </c>
      <c r="F68" s="120">
        <f t="shared" si="153"/>
        <v>3.1426998192689126E-2</v>
      </c>
      <c r="G68" s="120">
        <f t="shared" si="154"/>
        <v>0.20011703502263956</v>
      </c>
      <c r="H68" s="120">
        <f t="shared" si="155"/>
        <v>2.4034086853788272E-2</v>
      </c>
      <c r="I68" s="120">
        <f t="shared" si="156"/>
        <v>2.143977913470807E-2</v>
      </c>
      <c r="J68" s="120">
        <f t="shared" si="157"/>
        <v>9.4925328723993507E-2</v>
      </c>
      <c r="K68" s="120">
        <f t="shared" si="157"/>
        <v>8.6272407701440845E-2</v>
      </c>
      <c r="L68" s="120">
        <f t="shared" si="157"/>
        <v>7.6007255194058265E-3</v>
      </c>
      <c r="M68" s="120">
        <f t="shared" si="157"/>
        <v>8.0248667067967738E-2</v>
      </c>
      <c r="N68" s="120">
        <f t="shared" si="157"/>
        <v>3.6015641056321934E-2</v>
      </c>
      <c r="O68" s="120">
        <f t="shared" si="157"/>
        <v>5.4143130823316454E-2</v>
      </c>
      <c r="P68" s="112" t="s">
        <v>253</v>
      </c>
      <c r="U68" s="8"/>
      <c r="W68" s="5"/>
      <c r="X68" s="5"/>
      <c r="Y68" s="5"/>
      <c r="Z68" s="3"/>
      <c r="AA68" s="3"/>
      <c r="AB68" s="3"/>
      <c r="AC68" s="2"/>
      <c r="AD68" s="3"/>
    </row>
    <row r="69" spans="1:50" ht="13.5" customHeight="1" x14ac:dyDescent="0.2">
      <c r="A69" s="75">
        <v>4</v>
      </c>
      <c r="B69" s="75">
        <f t="shared" si="149"/>
        <v>25</v>
      </c>
      <c r="C69" s="120">
        <f t="shared" si="150"/>
        <v>3.7800423387763349E-2</v>
      </c>
      <c r="D69" s="120">
        <f t="shared" si="151"/>
        <v>3.522966181641729E-2</v>
      </c>
      <c r="E69" s="120">
        <f t="shared" si="152"/>
        <v>0.10688465167307615</v>
      </c>
      <c r="F69" s="120">
        <f t="shared" si="153"/>
        <v>6.7113595736537524E-2</v>
      </c>
      <c r="G69" s="120">
        <f t="shared" si="154"/>
        <v>3.523105741303445E-2</v>
      </c>
      <c r="H69" s="120">
        <f t="shared" si="155"/>
        <v>6.5746349306951224E-2</v>
      </c>
      <c r="I69" s="120">
        <f t="shared" si="156"/>
        <v>1.8484673803569107E-2</v>
      </c>
      <c r="J69" s="120">
        <f t="shared" si="157"/>
        <v>0.12246765198409892</v>
      </c>
      <c r="K69" s="120">
        <f t="shared" si="157"/>
        <v>0.11407804796235377</v>
      </c>
      <c r="L69" s="120">
        <f t="shared" si="157"/>
        <v>3.7800423387763571E-2</v>
      </c>
      <c r="M69" s="120">
        <f t="shared" si="157"/>
        <v>0.1088548773584993</v>
      </c>
      <c r="N69" s="120">
        <f t="shared" si="157"/>
        <v>6.7718687943209788E-2</v>
      </c>
      <c r="O69" s="120">
        <f t="shared" si="157"/>
        <v>1.5996280957871534E-2</v>
      </c>
      <c r="U69" s="8"/>
      <c r="W69" s="5"/>
      <c r="X69" s="5"/>
      <c r="Y69" s="5"/>
      <c r="Z69" s="3"/>
      <c r="AA69" s="3"/>
      <c r="AB69" s="3"/>
      <c r="AC69" s="2"/>
      <c r="AD69" s="3"/>
    </row>
    <row r="70" spans="1:50" ht="13.5" customHeight="1" x14ac:dyDescent="0.2">
      <c r="A70" s="75">
        <v>5</v>
      </c>
      <c r="B70" s="75">
        <f t="shared" si="149"/>
        <v>50</v>
      </c>
      <c r="C70" s="120">
        <f t="shared" si="150"/>
        <v>0.11887620857329773</v>
      </c>
      <c r="D70" s="120">
        <f t="shared" si="151"/>
        <v>0.16549860091384538</v>
      </c>
      <c r="E70" s="120">
        <f t="shared" si="152"/>
        <v>0.18649508321805608</v>
      </c>
      <c r="F70" s="120">
        <f t="shared" si="153"/>
        <v>0.1476558540127767</v>
      </c>
      <c r="G70" s="120">
        <f t="shared" si="154"/>
        <v>0.16549799560737066</v>
      </c>
      <c r="H70" s="120">
        <f t="shared" si="155"/>
        <v>0.15146457497029164</v>
      </c>
      <c r="I70" s="120">
        <f t="shared" si="156"/>
        <v>0.11066787881648943</v>
      </c>
      <c r="J70" s="120">
        <f t="shared" si="157"/>
        <v>0.19640930179399751</v>
      </c>
      <c r="K70" s="120">
        <f t="shared" si="157"/>
        <v>0.18872661320850059</v>
      </c>
      <c r="L70" s="120">
        <f t="shared" si="157"/>
        <v>0.11887620857329784</v>
      </c>
      <c r="M70" s="120">
        <f t="shared" si="157"/>
        <v>0.18503905673610643</v>
      </c>
      <c r="N70" s="120">
        <f t="shared" si="157"/>
        <v>0.15049944174999008</v>
      </c>
      <c r="O70" s="120">
        <f t="shared" si="157"/>
        <v>8.0555102441026705E-2</v>
      </c>
      <c r="U70" s="8"/>
      <c r="W70" s="5"/>
      <c r="X70" s="5"/>
      <c r="Y70" s="5"/>
      <c r="Z70" s="3"/>
      <c r="AA70" s="3"/>
      <c r="AB70" s="3"/>
      <c r="AC70" s="2"/>
      <c r="AD70" s="3"/>
    </row>
    <row r="71" spans="1:50" ht="13.5" customHeight="1" x14ac:dyDescent="0.2">
      <c r="A71" s="75">
        <v>6</v>
      </c>
      <c r="B71" s="75">
        <f t="shared" si="149"/>
        <v>100</v>
      </c>
      <c r="C71" s="120">
        <f t="shared" si="150"/>
        <v>9.7898648771905794E-2</v>
      </c>
      <c r="D71" s="120">
        <f t="shared" si="151"/>
        <v>2.1771289131059079E-2</v>
      </c>
      <c r="E71" s="120">
        <f t="shared" si="152"/>
        <v>1.1928186635321136E-2</v>
      </c>
      <c r="F71" s="120">
        <f t="shared" si="153"/>
        <v>6.1272669251836387E-2</v>
      </c>
      <c r="G71" s="120">
        <f t="shared" si="154"/>
        <v>2.1772502456339327E-2</v>
      </c>
      <c r="H71" s="120">
        <f t="shared" si="155"/>
        <v>5.0530628650383491E-2</v>
      </c>
      <c r="I71" s="120">
        <f t="shared" si="156"/>
        <v>9.6056193514736599E-2</v>
      </c>
      <c r="J71" s="120">
        <f t="shared" si="157"/>
        <v>1.2907951304985676E-3</v>
      </c>
      <c r="K71" s="120">
        <f t="shared" si="157"/>
        <v>1.0863585581764035E-2</v>
      </c>
      <c r="L71" s="120">
        <f t="shared" si="157"/>
        <v>9.7898648771905572E-2</v>
      </c>
      <c r="M71" s="120">
        <f t="shared" si="157"/>
        <v>1.3930403541787983E-2</v>
      </c>
      <c r="N71" s="120">
        <f t="shared" si="157"/>
        <v>5.255501837812826E-2</v>
      </c>
      <c r="O71" s="120">
        <f t="shared" si="157"/>
        <v>0.13002595348584034</v>
      </c>
      <c r="U71" s="8"/>
      <c r="W71" s="5"/>
      <c r="X71" s="5"/>
      <c r="Y71" s="5"/>
      <c r="Z71" s="3"/>
      <c r="AA71" s="3"/>
      <c r="AB71" s="3"/>
      <c r="AC71" s="2"/>
      <c r="AD71" s="3"/>
    </row>
    <row r="72" spans="1:50" ht="13.5" customHeight="1" x14ac:dyDescent="0.2">
      <c r="A72" s="75">
        <v>7</v>
      </c>
      <c r="B72" s="75">
        <f t="shared" si="149"/>
        <v>200</v>
      </c>
      <c r="C72" s="120">
        <f t="shared" si="150"/>
        <v>9.7898648771905794E-2</v>
      </c>
      <c r="D72" s="120">
        <f t="shared" si="151"/>
        <v>7.3344969873578858E-3</v>
      </c>
      <c r="E72" s="120">
        <f t="shared" si="152"/>
        <v>1.0514695153181819E-2</v>
      </c>
      <c r="F72" s="120">
        <f t="shared" si="153"/>
        <v>6.064060853409714E-2</v>
      </c>
      <c r="G72" s="120">
        <f t="shared" si="154"/>
        <v>7.3356100399906143E-3</v>
      </c>
      <c r="H72" s="120">
        <f t="shared" si="155"/>
        <v>3.4487058496040612E-2</v>
      </c>
      <c r="I72" s="120">
        <f t="shared" si="156"/>
        <v>6.3728460581960578E-2</v>
      </c>
      <c r="J72" s="120">
        <f t="shared" si="157"/>
        <v>1.2907951304985676E-3</v>
      </c>
      <c r="K72" s="120">
        <f t="shared" si="157"/>
        <v>1.0863585581764035E-2</v>
      </c>
      <c r="L72" s="120">
        <f t="shared" si="157"/>
        <v>9.7898648771905572E-2</v>
      </c>
      <c r="M72" s="120">
        <f t="shared" si="157"/>
        <v>9.8547814440446135E-3</v>
      </c>
      <c r="N72" s="120">
        <f t="shared" si="157"/>
        <v>3.6457320798372717E-2</v>
      </c>
      <c r="O72" s="120">
        <f t="shared" si="157"/>
        <v>8.6233864058417042E-2</v>
      </c>
      <c r="U72" s="8"/>
      <c r="W72" s="5"/>
      <c r="X72" s="5"/>
      <c r="Y72" s="5"/>
      <c r="Z72" s="3"/>
      <c r="AA72" s="3"/>
      <c r="AB72" s="3"/>
      <c r="AC72" s="2"/>
      <c r="AD72" s="3"/>
    </row>
    <row r="73" spans="1:50" ht="13.5" customHeight="1" x14ac:dyDescent="0.2">
      <c r="A73" s="75">
        <v>8</v>
      </c>
      <c r="B73" s="75">
        <f t="shared" si="149"/>
        <v>300</v>
      </c>
      <c r="C73" s="120">
        <f t="shared" si="150"/>
        <v>9.7898648771905572E-2</v>
      </c>
      <c r="D73" s="120">
        <f t="shared" si="151"/>
        <v>2.6124657712420785E-3</v>
      </c>
      <c r="E73" s="120">
        <f t="shared" si="152"/>
        <v>1.0044408431667762E-2</v>
      </c>
      <c r="F73" s="120">
        <f t="shared" si="153"/>
        <v>6.0430088899661616E-2</v>
      </c>
      <c r="G73" s="120">
        <f t="shared" si="154"/>
        <v>2.6131092649230858E-3</v>
      </c>
      <c r="H73" s="120">
        <f t="shared" si="155"/>
        <v>1.8637524678833284E-2</v>
      </c>
      <c r="I73" s="120">
        <f t="shared" si="156"/>
        <v>2.9520777922060093E-2</v>
      </c>
      <c r="J73" s="120">
        <f t="shared" si="157"/>
        <v>1.2907951304985676E-3</v>
      </c>
      <c r="K73" s="120">
        <f t="shared" si="157"/>
        <v>1.0863585581764035E-2</v>
      </c>
      <c r="L73" s="120">
        <f t="shared" si="157"/>
        <v>9.789864877190535E-2</v>
      </c>
      <c r="M73" s="120">
        <f t="shared" si="157"/>
        <v>5.7457223364392185E-3</v>
      </c>
      <c r="N73" s="120">
        <f t="shared" si="157"/>
        <v>1.9826431892639107E-2</v>
      </c>
      <c r="O73" s="120">
        <f t="shared" si="157"/>
        <v>3.8227495856580918E-2</v>
      </c>
      <c r="U73" s="8"/>
      <c r="W73" s="5"/>
      <c r="X73" s="5"/>
      <c r="Y73" s="5"/>
      <c r="Z73" s="3"/>
      <c r="AA73" s="3"/>
      <c r="AB73" s="3"/>
      <c r="AC73" s="2"/>
      <c r="AD73" s="3"/>
    </row>
    <row r="74" spans="1:50" ht="13.5" customHeight="1" x14ac:dyDescent="0.2">
      <c r="A74" s="75">
        <v>9</v>
      </c>
      <c r="B74" s="75">
        <f t="shared" si="149"/>
        <v>400</v>
      </c>
      <c r="C74" s="120">
        <f t="shared" si="150"/>
        <v>9.7898648771905794E-2</v>
      </c>
      <c r="D74" s="120">
        <f t="shared" si="151"/>
        <v>2.6801276438015442E-4</v>
      </c>
      <c r="E74" s="120">
        <f t="shared" si="152"/>
        <v>9.8094291839228021E-3</v>
      </c>
      <c r="F74" s="120">
        <f t="shared" si="153"/>
        <v>6.0324860417835469E-2</v>
      </c>
      <c r="G74" s="120">
        <f t="shared" si="154"/>
        <v>2.6809834640184604E-4</v>
      </c>
      <c r="H74" s="120">
        <f t="shared" si="155"/>
        <v>2.4408885342508402E-3</v>
      </c>
      <c r="I74" s="120">
        <f t="shared" si="156"/>
        <v>7.3038232657622881E-3</v>
      </c>
      <c r="J74" s="120">
        <f t="shared" si="157"/>
        <v>1.2907951304985676E-3</v>
      </c>
      <c r="K74" s="120">
        <f t="shared" si="157"/>
        <v>1.0863585581764035E-2</v>
      </c>
      <c r="L74" s="120">
        <f t="shared" si="157"/>
        <v>9.7898648771905572E-2</v>
      </c>
      <c r="M74" s="120">
        <f t="shared" si="157"/>
        <v>1.602389494508083E-3</v>
      </c>
      <c r="N74" s="120">
        <f t="shared" si="157"/>
        <v>2.6055757954306369E-3</v>
      </c>
      <c r="O74" s="120">
        <f t="shared" si="157"/>
        <v>1.5510595665119253E-2</v>
      </c>
      <c r="U74" s="8"/>
      <c r="W74" s="5"/>
      <c r="X74" s="5"/>
      <c r="Y74" s="5"/>
      <c r="Z74" s="3"/>
      <c r="AA74" s="3"/>
      <c r="AB74" s="3"/>
      <c r="AC74" s="2"/>
      <c r="AD74" s="3"/>
    </row>
    <row r="75" spans="1:50" ht="13.5" customHeight="1" x14ac:dyDescent="0.2">
      <c r="A75" s="75">
        <v>10</v>
      </c>
      <c r="B75" s="75">
        <f t="shared" si="149"/>
        <v>500</v>
      </c>
      <c r="C75" s="120">
        <f t="shared" si="150"/>
        <v>9.7898648771905572E-2</v>
      </c>
      <c r="D75" s="120">
        <f t="shared" si="151"/>
        <v>1.1334035607248882E-3</v>
      </c>
      <c r="E75" s="120">
        <f t="shared" si="152"/>
        <v>9.6684941074629549E-3</v>
      </c>
      <c r="F75" s="120">
        <f t="shared" si="153"/>
        <v>6.0261733352483304E-2</v>
      </c>
      <c r="G75" s="120">
        <f t="shared" si="154"/>
        <v>1.133910621082812E-3</v>
      </c>
      <c r="H75" s="120">
        <f t="shared" si="155"/>
        <v>1.4255953574100699E-2</v>
      </c>
      <c r="I75" s="120">
        <f t="shared" si="156"/>
        <v>4.7549880737398187E-2</v>
      </c>
      <c r="J75" s="120">
        <f t="shared" si="157"/>
        <v>1.2907951304985676E-3</v>
      </c>
      <c r="K75" s="120">
        <f t="shared" si="157"/>
        <v>1.0863585581764035E-2</v>
      </c>
      <c r="L75" s="120">
        <f t="shared" si="157"/>
        <v>9.7898648771905572E-2</v>
      </c>
      <c r="M75" s="120">
        <f t="shared" si="157"/>
        <v>2.576089296381312E-3</v>
      </c>
      <c r="N75" s="120">
        <f t="shared" si="157"/>
        <v>1.5272877338401547E-2</v>
      </c>
      <c r="O75" s="120">
        <f t="shared" si="157"/>
        <v>7.7711182070940743E-2</v>
      </c>
      <c r="W75" s="5"/>
      <c r="X75" s="5"/>
      <c r="Y75" s="5"/>
      <c r="Z75" s="3"/>
      <c r="AA75" s="3"/>
      <c r="AB75" s="3"/>
      <c r="AC75" s="2"/>
      <c r="AD75" s="3"/>
    </row>
    <row r="76" spans="1:50" ht="13.5" customHeight="1" x14ac:dyDescent="0.2">
      <c r="A76" s="65" t="s">
        <v>254</v>
      </c>
      <c r="B76" s="66"/>
      <c r="C76" s="121">
        <f>SUM(C66:C75)</f>
        <v>0.88532044525196296</v>
      </c>
      <c r="D76" s="121">
        <f t="shared" ref="D76:O76" si="158">SUM(D66:D75)</f>
        <v>3.2934071690592672</v>
      </c>
      <c r="E76" s="121">
        <f t="shared" si="158"/>
        <v>0.89551573631942816</v>
      </c>
      <c r="F76" s="121">
        <f t="shared" si="158"/>
        <v>0.58937897038687426</v>
      </c>
      <c r="G76" s="121">
        <f t="shared" si="158"/>
        <v>3.2934565333580021</v>
      </c>
      <c r="H76" s="121">
        <f t="shared" si="158"/>
        <v>0.57309259400839729</v>
      </c>
      <c r="I76" s="121">
        <f t="shared" si="158"/>
        <v>0.39686651849609078</v>
      </c>
      <c r="J76" s="121">
        <f t="shared" si="158"/>
        <v>0.80741807412114985</v>
      </c>
      <c r="K76" s="121">
        <f t="shared" si="158"/>
        <v>0.81513735414221367</v>
      </c>
      <c r="L76" s="121">
        <f t="shared" si="158"/>
        <v>0.88532044525196296</v>
      </c>
      <c r="M76" s="121">
        <f t="shared" si="158"/>
        <v>0.7682025664206954</v>
      </c>
      <c r="N76" s="121">
        <f t="shared" si="158"/>
        <v>0.66062097135836317</v>
      </c>
      <c r="O76" s="121">
        <f t="shared" si="158"/>
        <v>0.61351583855442071</v>
      </c>
      <c r="W76" s="5"/>
      <c r="X76" s="5"/>
      <c r="Y76" s="5"/>
      <c r="Z76" s="3"/>
      <c r="AA76" s="3"/>
      <c r="AB76" s="3"/>
      <c r="AC76" s="2"/>
      <c r="AD76" s="3"/>
      <c r="AL76" s="136" t="s">
        <v>339</v>
      </c>
      <c r="AM76" s="137"/>
      <c r="AN76" s="137"/>
      <c r="AO76" s="137"/>
      <c r="AU76" s="136" t="s">
        <v>341</v>
      </c>
      <c r="AV76" s="137"/>
      <c r="AW76" s="137"/>
      <c r="AX76" s="137"/>
    </row>
    <row r="77" spans="1:50" ht="13.5" customHeight="1" x14ac:dyDescent="0.2">
      <c r="W77" s="5"/>
      <c r="X77" s="5"/>
      <c r="Y77" s="5"/>
      <c r="Z77" s="3"/>
      <c r="AA77" s="3"/>
      <c r="AB77" s="3"/>
      <c r="AC77" s="2"/>
      <c r="AD77" s="3"/>
      <c r="AL77" s="93" t="s">
        <v>334</v>
      </c>
      <c r="AM77" s="93" t="s">
        <v>335</v>
      </c>
      <c r="AN77" s="93" t="s">
        <v>336</v>
      </c>
      <c r="AO77" s="93" t="s">
        <v>337</v>
      </c>
      <c r="AU77" s="93" t="s">
        <v>334</v>
      </c>
      <c r="AV77" s="93" t="s">
        <v>335</v>
      </c>
      <c r="AW77" s="93" t="s">
        <v>336</v>
      </c>
      <c r="AX77" s="93" t="s">
        <v>337</v>
      </c>
    </row>
    <row r="78" spans="1:50" ht="13.5" customHeight="1" x14ac:dyDescent="0.2">
      <c r="W78" s="5"/>
      <c r="X78" s="5"/>
      <c r="Y78" s="5"/>
      <c r="Z78" s="3"/>
      <c r="AA78" s="3"/>
      <c r="AB78" s="3"/>
      <c r="AC78" s="2"/>
      <c r="AD78" s="3"/>
      <c r="AL78" s="93">
        <v>0</v>
      </c>
      <c r="AM78" s="93">
        <f t="shared" ref="AM78:AM109" si="159">$AL78^2*E$43+$AL78*E$44+E$45</f>
        <v>44295.810619441931</v>
      </c>
      <c r="AN78" s="93">
        <f t="shared" ref="AN78:AN109" si="160">$AL78^2*F$43+$AL78*F$44+F$45</f>
        <v>2949.4501432417892</v>
      </c>
      <c r="AO78" s="93">
        <f t="shared" ref="AO78:AO109" si="161">$AL78^2*G$43+$AL78*G$44+G$45</f>
        <v>1244.2252789387021</v>
      </c>
      <c r="AU78" s="93">
        <v>0</v>
      </c>
      <c r="AV78" s="93">
        <f t="shared" ref="AV78:AV109" si="162">$AL78^2*H$43+$AL78*H$44+H$45</f>
        <v>1.8121028739512863E-94</v>
      </c>
      <c r="AW78" s="93">
        <f t="shared" ref="AW78:AW109" si="163">$AL78^2*I$43+$AL78*I$44+I$45</f>
        <v>8.8711024189851143E-96</v>
      </c>
      <c r="AX78" s="93">
        <f t="shared" ref="AX78:AX109" si="164">$AL78^2*J$43+$AL78*J$44+J$45</f>
        <v>3.9648922122223217E-96</v>
      </c>
    </row>
    <row r="79" spans="1:50" ht="13.5" customHeight="1" x14ac:dyDescent="0.2">
      <c r="W79" s="5"/>
      <c r="X79" s="5"/>
      <c r="Y79" s="5"/>
      <c r="Z79" s="3"/>
      <c r="AA79" s="3"/>
      <c r="AB79" s="3"/>
      <c r="AC79" s="2"/>
      <c r="AD79" s="3"/>
      <c r="AL79" s="93">
        <f>0.85*AL80</f>
        <v>0.17397921394864649</v>
      </c>
      <c r="AM79" s="93">
        <f t="shared" si="159"/>
        <v>47043.103074268627</v>
      </c>
      <c r="AN79" s="93">
        <f t="shared" si="160"/>
        <v>5889.9438228501222</v>
      </c>
      <c r="AO79" s="93">
        <f t="shared" si="161"/>
        <v>4356.3211880657873</v>
      </c>
      <c r="AU79" s="93">
        <f>0.85*AU80</f>
        <v>0.17397921394864649</v>
      </c>
      <c r="AV79" s="93">
        <f t="shared" si="162"/>
        <v>2815.5067746575969</v>
      </c>
      <c r="AW79" s="93">
        <f t="shared" si="163"/>
        <v>2954.2757241109962</v>
      </c>
      <c r="AX79" s="93">
        <f t="shared" si="164"/>
        <v>3237.3062766039175</v>
      </c>
    </row>
    <row r="80" spans="1:50" ht="18" customHeight="1" x14ac:dyDescent="0.2">
      <c r="A80" s="165" t="s">
        <v>255</v>
      </c>
      <c r="B80" s="166"/>
      <c r="C80" s="166"/>
      <c r="D80" s="166"/>
      <c r="E80" s="166"/>
      <c r="F80" s="166"/>
      <c r="G80" s="166"/>
      <c r="H80" s="166"/>
      <c r="I80" s="166"/>
      <c r="J80" s="166"/>
      <c r="K80" s="166"/>
      <c r="L80" s="166"/>
      <c r="M80" s="166"/>
      <c r="N80" s="166"/>
      <c r="O80" s="166"/>
      <c r="P80" s="166"/>
      <c r="Q80" s="166"/>
      <c r="R80" s="166"/>
      <c r="W80" s="5"/>
      <c r="X80" s="5"/>
      <c r="Y80" s="5"/>
      <c r="Z80" s="3"/>
      <c r="AA80" s="3"/>
      <c r="AB80" s="3"/>
      <c r="AC80" s="2"/>
      <c r="AD80" s="3"/>
      <c r="AL80" s="93">
        <f t="shared" ref="AL80:AL127" si="165">0.85*AL81</f>
        <v>0.20468142817487822</v>
      </c>
      <c r="AM80" s="93">
        <f t="shared" si="159"/>
        <v>47527.919389187467</v>
      </c>
      <c r="AN80" s="93">
        <f t="shared" si="160"/>
        <v>6408.8391481553635</v>
      </c>
      <c r="AO80" s="93">
        <f t="shared" si="161"/>
        <v>4905.4816696226444</v>
      </c>
      <c r="AU80" s="93">
        <f t="shared" ref="AU80:AU127" si="166">0.85*AU81</f>
        <v>0.20468142817487822</v>
      </c>
      <c r="AV80" s="93">
        <f t="shared" si="162"/>
        <v>3312.3568160724849</v>
      </c>
      <c r="AW80" s="93">
        <f t="shared" si="163"/>
        <v>3475.6020818192833</v>
      </c>
      <c r="AX80" s="93">
        <f t="shared" si="164"/>
        <v>3808.5498706391827</v>
      </c>
    </row>
    <row r="81" spans="1:63" s="3" customFormat="1" ht="52.5" customHeight="1" x14ac:dyDescent="0.2">
      <c r="A81" s="15" t="s">
        <v>256</v>
      </c>
      <c r="B81" s="16" t="s">
        <v>257</v>
      </c>
      <c r="C81" s="16" t="s">
        <v>246</v>
      </c>
      <c r="D81" s="16"/>
      <c r="E81" s="16"/>
      <c r="F81" s="15" t="str">
        <f>C64</f>
        <v xml:space="preserve">Average RF                                        </v>
      </c>
      <c r="G81" s="15" t="str">
        <f t="shared" ref="G81:O81" si="167">D64</f>
        <v>Linear Cal                           Equal Weighting</v>
      </c>
      <c r="H81" s="15" t="str">
        <f t="shared" si="167"/>
        <v>Linear Cal                    1/X Weighting</v>
      </c>
      <c r="I81" s="15" t="str">
        <f t="shared" si="167"/>
        <v>Linear Cal  1/X2 Weighting</v>
      </c>
      <c r="J81" s="15" t="str">
        <f t="shared" si="167"/>
        <v>Quadratic Cal                                                       Equal Weighting</v>
      </c>
      <c r="K81" s="15" t="str">
        <f t="shared" si="167"/>
        <v>Quadratic Cal                                                    1/X Weighting</v>
      </c>
      <c r="L81" s="15" t="str">
        <f t="shared" si="167"/>
        <v>Quadratic Cal                                                   1/X2 Weighting</v>
      </c>
      <c r="M81" s="15" t="str">
        <f t="shared" si="167"/>
        <v>Linear Cal                                           Equal Weighting</v>
      </c>
      <c r="N81" s="15" t="str">
        <f t="shared" si="167"/>
        <v>Linear Cal                        1/X Weighting</v>
      </c>
      <c r="O81" s="15" t="str">
        <f t="shared" si="167"/>
        <v>Linear Cal                                       1/X2 Weighting</v>
      </c>
      <c r="P81" s="15" t="str">
        <f>M64</f>
        <v>Quadratic Cal                                                         Equal Weighting</v>
      </c>
      <c r="Q81" s="15" t="str">
        <f t="shared" ref="Q81:R81" si="168">N64</f>
        <v>Quadratic Cal                                                         1/X Weighting</v>
      </c>
      <c r="R81" s="15" t="str">
        <f t="shared" si="168"/>
        <v>Quadratic Cal                                                     1/X2 Weighting</v>
      </c>
      <c r="W81" s="5"/>
      <c r="X81" s="4"/>
      <c r="Y81" s="4"/>
      <c r="AC81" s="2"/>
      <c r="AE81" s="1"/>
      <c r="AF81" s="1"/>
      <c r="AG81" s="1"/>
      <c r="AH81" s="1"/>
      <c r="AI81" s="1"/>
      <c r="AJ81" s="1"/>
      <c r="AK81" s="1"/>
      <c r="AL81" s="93">
        <f t="shared" si="165"/>
        <v>0.24080168020573908</v>
      </c>
      <c r="AM81" s="93">
        <f t="shared" si="159"/>
        <v>48098.291524140746</v>
      </c>
      <c r="AN81" s="93">
        <f t="shared" si="160"/>
        <v>7019.2983510468184</v>
      </c>
      <c r="AO81" s="93">
        <f t="shared" si="161"/>
        <v>5551.5401826202215</v>
      </c>
      <c r="AP81" s="1"/>
      <c r="AQ81" s="1"/>
      <c r="AR81" s="1"/>
      <c r="AS81" s="1"/>
      <c r="AT81" s="1"/>
      <c r="AU81" s="93">
        <f t="shared" si="166"/>
        <v>0.24080168020573908</v>
      </c>
      <c r="AV81" s="93">
        <f t="shared" si="162"/>
        <v>3896.8847036293678</v>
      </c>
      <c r="AW81" s="93">
        <f t="shared" si="163"/>
        <v>4088.9209029917788</v>
      </c>
      <c r="AX81" s="93">
        <f t="shared" si="164"/>
        <v>4480.5835863646607</v>
      </c>
      <c r="AY81" s="1"/>
      <c r="AZ81" s="1"/>
      <c r="BA81" s="1"/>
      <c r="BB81" s="1"/>
      <c r="BC81" s="1"/>
      <c r="BD81" s="1"/>
      <c r="BE81" s="1"/>
      <c r="BF81" s="1"/>
      <c r="BG81" s="1"/>
      <c r="BH81" s="1"/>
      <c r="BI81" s="1"/>
      <c r="BJ81" s="1"/>
      <c r="BK81" s="1"/>
    </row>
    <row r="82" spans="1:63" s="3" customFormat="1" ht="13.5" customHeight="1" x14ac:dyDescent="0.2">
      <c r="A82" s="140"/>
      <c r="B82" s="141"/>
      <c r="C82" s="141"/>
      <c r="D82" s="141"/>
      <c r="E82" s="142"/>
      <c r="F82" s="13"/>
      <c r="G82" s="161" t="s">
        <v>264</v>
      </c>
      <c r="H82" s="162"/>
      <c r="I82" s="162"/>
      <c r="J82" s="162"/>
      <c r="K82" s="162"/>
      <c r="L82" s="163"/>
      <c r="M82" s="161" t="s">
        <v>265</v>
      </c>
      <c r="N82" s="162"/>
      <c r="O82" s="162"/>
      <c r="P82" s="162"/>
      <c r="Q82" s="162"/>
      <c r="R82" s="163"/>
      <c r="W82" s="5"/>
      <c r="X82" s="4"/>
      <c r="Y82" s="4"/>
      <c r="AC82" s="2"/>
      <c r="AE82" s="1"/>
      <c r="AF82" s="1"/>
      <c r="AG82" s="1"/>
      <c r="AH82" s="1"/>
      <c r="AI82" s="1"/>
      <c r="AJ82" s="1"/>
      <c r="AK82" s="1"/>
      <c r="AL82" s="93">
        <f t="shared" si="165"/>
        <v>0.28329609435969305</v>
      </c>
      <c r="AM82" s="93">
        <f t="shared" si="159"/>
        <v>48769.317564922661</v>
      </c>
      <c r="AN82" s="93">
        <f t="shared" si="160"/>
        <v>7737.4775022645172</v>
      </c>
      <c r="AO82" s="93">
        <f t="shared" si="161"/>
        <v>6311.591524174195</v>
      </c>
      <c r="AP82" s="1"/>
      <c r="AQ82" s="1"/>
      <c r="AR82" s="1"/>
      <c r="AS82" s="1"/>
      <c r="AT82" s="1"/>
      <c r="AU82" s="93">
        <f t="shared" si="166"/>
        <v>0.28329609435969305</v>
      </c>
      <c r="AV82" s="93">
        <f t="shared" si="162"/>
        <v>4584.5623942759148</v>
      </c>
      <c r="AW82" s="93">
        <f t="shared" si="163"/>
        <v>4810.463729917019</v>
      </c>
      <c r="AX82" s="93">
        <f t="shared" si="164"/>
        <v>5271.1871669761795</v>
      </c>
      <c r="AY82" s="1"/>
      <c r="AZ82" s="1"/>
      <c r="BA82" s="1"/>
      <c r="BB82" s="1"/>
      <c r="BC82" s="1"/>
      <c r="BD82" s="1"/>
      <c r="BE82" s="1"/>
      <c r="BF82" s="1"/>
      <c r="BG82" s="1"/>
      <c r="BH82" s="1"/>
      <c r="BI82" s="1"/>
      <c r="BJ82" s="1"/>
      <c r="BK82" s="1"/>
    </row>
    <row r="83" spans="1:63" s="3" customFormat="1" ht="13.5" customHeight="1" x14ac:dyDescent="0.25">
      <c r="A83" s="75" t="str">
        <f>'Sample Data Formatted'!A4</f>
        <v>Test 1</v>
      </c>
      <c r="B83" s="71" t="str">
        <f>'Sample Data Formatted'!B4</f>
        <v>Test compound</v>
      </c>
      <c r="C83" s="72">
        <f>INDEX('Sample Data Formatted'!D4:GW4, MATCH('ESTD Template'!$B$7,'Sample Data Formatted'!$D$3:$GW$3, 0))</f>
        <v>20362</v>
      </c>
      <c r="D83" s="73"/>
      <c r="E83" s="71"/>
      <c r="F83" s="7">
        <f t="shared" ref="F83:F114" si="169">C83/$E$31</f>
        <v>1.1666278879296981</v>
      </c>
      <c r="G83" s="7">
        <f>(((C83)-$E$37)/$E$36)</f>
        <v>-1.5157824360393426</v>
      </c>
      <c r="H83" s="7">
        <f>(((C83)-$F$37)/$F$36)</f>
        <v>0.99282309692210335</v>
      </c>
      <c r="I83" s="7">
        <f>(((C83)-$G$37)/$G$36)</f>
        <v>1.0960246784370302</v>
      </c>
      <c r="J83" s="6">
        <f>(SQRT($E$44^2-(4*$E$43*($E$45-(C83))))-$E$44)/(2*$E$43)</f>
        <v>-1.5156688169697614</v>
      </c>
      <c r="K83" s="106">
        <f>(SQRT($F$44^2-(4*$F$43*($F$45-(C83))))-$F$44)/(2*$F$43)</f>
        <v>1.0303698716524383</v>
      </c>
      <c r="L83" s="106">
        <f>(SQRT($G$44^2-(4*$G$43*($G$45-(C83))))-$G$44)/(2*$G$43)</f>
        <v>1.0690439648003549</v>
      </c>
      <c r="M83" s="106">
        <f>(((C83)-$H$37)/$H$36)</f>
        <v>1.2791880121206003</v>
      </c>
      <c r="N83" s="106">
        <f>(((C83)-$I$37)/$I$36)</f>
        <v>1.2670742126302823</v>
      </c>
      <c r="O83" s="106">
        <f>(((C83)-$J$37)/$J$36)</f>
        <v>1.1666278879296983</v>
      </c>
      <c r="P83" s="106">
        <f>(SQRT($H$44^2-(4*$H$43*($H$45-(C83))))-$H$44)/(2*$H$43)</f>
        <v>1.2582883756681984</v>
      </c>
      <c r="Q83" s="106">
        <f>(SQRT($I$44^2-(4*$I$43*($I$45-(C83))))-$I$44)/(2*$I$43)</f>
        <v>1.1993205801398297</v>
      </c>
      <c r="R83" s="106">
        <f>(SQRT($J$44^2-(4*$J$43*($J$45-(C83))))-$J$44)/(2*$J$43)</f>
        <v>1.0946883044337576</v>
      </c>
      <c r="AL83" s="93">
        <f t="shared" si="165"/>
        <v>0.33328952277610946</v>
      </c>
      <c r="AM83" s="93">
        <f t="shared" si="159"/>
        <v>49558.759965372534</v>
      </c>
      <c r="AN83" s="93">
        <f t="shared" si="160"/>
        <v>8582.3828755979266</v>
      </c>
      <c r="AO83" s="93">
        <f t="shared" si="161"/>
        <v>7205.7453553910409</v>
      </c>
      <c r="AP83" s="1"/>
      <c r="AQ83" s="1"/>
      <c r="AR83" s="1"/>
      <c r="AS83" s="1"/>
      <c r="AT83" s="1"/>
      <c r="AU83" s="93">
        <f t="shared" si="166"/>
        <v>0.33328952277610946</v>
      </c>
      <c r="AV83" s="93">
        <f t="shared" si="162"/>
        <v>5393.591958265024</v>
      </c>
      <c r="AW83" s="93">
        <f t="shared" si="163"/>
        <v>5659.3255645067911</v>
      </c>
      <c r="AX83" s="93">
        <f t="shared" si="164"/>
        <v>6201.2753652845604</v>
      </c>
    </row>
    <row r="84" spans="1:63" s="3" customFormat="1" ht="13.5" customHeight="1" x14ac:dyDescent="0.25">
      <c r="A84" s="75" t="str">
        <f>'Sample Data Formatted'!A5</f>
        <v>Test 2</v>
      </c>
      <c r="B84" s="71" t="str">
        <f>'Sample Data Formatted'!B5</f>
        <v>Test compound</v>
      </c>
      <c r="C84" s="72">
        <f>INDEX('Sample Data Formatted'!D5:GW5, MATCH('ESTD Template'!$B$7,'Sample Data Formatted'!$D$3:$GW$3, 0))</f>
        <v>20054</v>
      </c>
      <c r="D84" s="73"/>
      <c r="E84" s="71"/>
      <c r="F84" s="7">
        <f t="shared" si="169"/>
        <v>1.1489812230891938</v>
      </c>
      <c r="G84" s="7">
        <f t="shared" ref="G84:G147" si="170">(((C84)-$E$37)/$E$36)</f>
        <v>-1.535287368941642</v>
      </c>
      <c r="H84" s="7">
        <f t="shared" ref="H84:H147" si="171">(((C84)-$F$37)/$F$36)</f>
        <v>0.97362366112320864</v>
      </c>
      <c r="I84" s="7">
        <f t="shared" ref="I84:I147" si="172">(((C84)-$G$37)/$G$36)</f>
        <v>1.077747244947205</v>
      </c>
      <c r="J84" s="6">
        <f t="shared" ref="J84:J147" si="173">(SQRT($E$44^2-(4*$E$43*($E$45-(C84))))-$E$44)/(2*$E$43)</f>
        <v>-1.5351736922503818</v>
      </c>
      <c r="K84" s="106">
        <f t="shared" ref="K84:K147" si="174">(SQRT($F$44^2-(4*$F$43*($F$45-(C84))))-$F$44)/(2*$F$43)</f>
        <v>1.0121416236983052</v>
      </c>
      <c r="L84" s="106">
        <f t="shared" ref="L84:L147" si="175">(SQRT($G$44^2-(4*$G$43*($G$45-(C84))))-$G$44)/(2*$G$43)</f>
        <v>1.0518156518749007</v>
      </c>
      <c r="M84" s="106">
        <f t="shared" ref="M84:M147" si="176">(((C84)-$H$37)/$H$36)</f>
        <v>1.2598387385849386</v>
      </c>
      <c r="N84" s="106">
        <f t="shared" ref="N84:N147" si="177">(((C84)-$I$37)/$I$36)</f>
        <v>1.2479081750362284</v>
      </c>
      <c r="O84" s="106">
        <f t="shared" ref="O84:O147" si="178">(((C84)-$J$37)/$J$36)</f>
        <v>1.148981223089194</v>
      </c>
      <c r="P84" s="106">
        <f t="shared" ref="P84:P147" si="179">(SQRT($H$44^2-(4*$H$43*($H$45-(C84))))-$H$44)/(2*$H$43)</f>
        <v>1.2392542846130539</v>
      </c>
      <c r="Q84" s="106">
        <f t="shared" ref="Q84:Q147" si="180">(SQRT($I$44^2-(4*$I$43*($I$45-(C84))))-$I$44)/(2*$I$43)</f>
        <v>1.181176100799286</v>
      </c>
      <c r="R84" s="106">
        <f t="shared" ref="R84:R147" si="181">(SQRT($J$44^2-(4*$J$43*($J$45-(C84))))-$J$44)/(2*$J$43)</f>
        <v>1.0781228232740616</v>
      </c>
      <c r="AL84" s="93">
        <f t="shared" si="165"/>
        <v>0.39210532091306999</v>
      </c>
      <c r="AM84" s="93">
        <f t="shared" si="159"/>
        <v>50487.515729957129</v>
      </c>
      <c r="AN84" s="93">
        <f t="shared" si="160"/>
        <v>9576.3735914116169</v>
      </c>
      <c r="AO84" s="93">
        <f t="shared" si="161"/>
        <v>8257.6575199088802</v>
      </c>
      <c r="AP84" s="1"/>
      <c r="AQ84" s="1"/>
      <c r="AR84" s="1"/>
      <c r="AS84" s="1"/>
      <c r="AT84" s="1"/>
      <c r="AU84" s="93">
        <f t="shared" si="166"/>
        <v>0.39210532091306999</v>
      </c>
      <c r="AV84" s="93">
        <f t="shared" si="162"/>
        <v>6345.3872747337045</v>
      </c>
      <c r="AW84" s="93">
        <f t="shared" si="163"/>
        <v>6657.9698274291241</v>
      </c>
      <c r="AX84" s="93">
        <f t="shared" si="164"/>
        <v>7295.4501851150717</v>
      </c>
    </row>
    <row r="85" spans="1:63" s="3" customFormat="1" ht="13.5" customHeight="1" x14ac:dyDescent="0.25">
      <c r="A85" s="75" t="str">
        <f>'Sample Data Formatted'!A6</f>
        <v>Test 3</v>
      </c>
      <c r="B85" s="71" t="str">
        <f>'Sample Data Formatted'!B6</f>
        <v>Test compound</v>
      </c>
      <c r="C85" s="72">
        <f>INDEX('Sample Data Formatted'!D6:GW6, MATCH('ESTD Template'!$B$7,'Sample Data Formatted'!$D$3:$GW$3, 0))</f>
        <v>4003</v>
      </c>
      <c r="D85" s="73"/>
      <c r="E85" s="71"/>
      <c r="F85" s="7">
        <f t="shared" si="169"/>
        <v>0.22934934856018963</v>
      </c>
      <c r="G85" s="7">
        <f t="shared" si="170"/>
        <v>-2.5517603495091952</v>
      </c>
      <c r="H85" s="7">
        <f t="shared" si="171"/>
        <v>-2.6928754487369987E-2</v>
      </c>
      <c r="I85" s="7">
        <f t="shared" si="172"/>
        <v>0.1252437223979069</v>
      </c>
      <c r="J85" s="6">
        <f t="shared" si="173"/>
        <v>-2.5516436683159887</v>
      </c>
      <c r="K85" s="106">
        <f t="shared" si="174"/>
        <v>6.2334030751614047E-2</v>
      </c>
      <c r="L85" s="106">
        <f t="shared" si="175"/>
        <v>0.15422618563780666</v>
      </c>
      <c r="M85" s="106">
        <f t="shared" si="176"/>
        <v>0.25147773364692871</v>
      </c>
      <c r="N85" s="106">
        <f t="shared" si="177"/>
        <v>0.24909626132791574</v>
      </c>
      <c r="O85" s="106">
        <f t="shared" si="178"/>
        <v>0.22934934856018968</v>
      </c>
      <c r="P85" s="106">
        <f t="shared" si="179"/>
        <v>0.24735896843514599</v>
      </c>
      <c r="Q85" s="106">
        <f t="shared" si="180"/>
        <v>0.23574150694134718</v>
      </c>
      <c r="R85" s="106">
        <f t="shared" si="181"/>
        <v>0.2151325662234663</v>
      </c>
      <c r="AL85" s="93">
        <f t="shared" si="165"/>
        <v>0.46130037754478825</v>
      </c>
      <c r="AM85" s="93">
        <f t="shared" si="159"/>
        <v>51580.169569744459</v>
      </c>
      <c r="AN85" s="93">
        <f t="shared" si="160"/>
        <v>10745.75283388444</v>
      </c>
      <c r="AO85" s="93">
        <f t="shared" si="161"/>
        <v>9495.1548494223462</v>
      </c>
      <c r="AP85" s="1"/>
      <c r="AQ85" s="1"/>
      <c r="AR85" s="1"/>
      <c r="AS85" s="1"/>
      <c r="AT85" s="1"/>
      <c r="AU85" s="93">
        <f t="shared" si="166"/>
        <v>0.46130037754478825</v>
      </c>
      <c r="AV85" s="93">
        <f t="shared" si="162"/>
        <v>7465.1406981538385</v>
      </c>
      <c r="AW85" s="93">
        <f t="shared" si="163"/>
        <v>7832.8222904547229</v>
      </c>
      <c r="AX85" s="93">
        <f t="shared" si="164"/>
        <v>8582.6501946816843</v>
      </c>
    </row>
    <row r="86" spans="1:63" s="3" customFormat="1" ht="13.5" customHeight="1" x14ac:dyDescent="0.25">
      <c r="A86" s="75" t="str">
        <f>'Sample Data Formatted'!A7</f>
        <v>Test 4</v>
      </c>
      <c r="B86" s="71" t="str">
        <f>'Sample Data Formatted'!B7</f>
        <v>Test compound</v>
      </c>
      <c r="C86" s="72">
        <f>INDEX('Sample Data Formatted'!D7:GW7, MATCH('ESTD Template'!$B$7,'Sample Data Formatted'!$D$3:$GW$3, 0))</f>
        <v>4635</v>
      </c>
      <c r="D86" s="73"/>
      <c r="E86" s="71"/>
      <c r="F86" s="7">
        <f t="shared" si="169"/>
        <v>0.26555938810304247</v>
      </c>
      <c r="G86" s="7">
        <f t="shared" si="170"/>
        <v>-2.5117372404369442</v>
      </c>
      <c r="H86" s="7">
        <f t="shared" si="171"/>
        <v>1.2467490398673607E-2</v>
      </c>
      <c r="I86" s="7">
        <f t="shared" si="172"/>
        <v>0.16274806644196374</v>
      </c>
      <c r="J86" s="6">
        <f t="shared" si="173"/>
        <v>-2.5116206726002606</v>
      </c>
      <c r="K86" s="106">
        <f t="shared" si="174"/>
        <v>9.972730076959703E-2</v>
      </c>
      <c r="L86" s="106">
        <f t="shared" si="175"/>
        <v>0.18955939312207434</v>
      </c>
      <c r="M86" s="106">
        <f t="shared" si="176"/>
        <v>0.29118143778503991</v>
      </c>
      <c r="N86" s="106">
        <f t="shared" si="177"/>
        <v>0.28842397483259791</v>
      </c>
      <c r="O86" s="106">
        <f t="shared" si="178"/>
        <v>0.26555938810304253</v>
      </c>
      <c r="P86" s="106">
        <f t="shared" si="179"/>
        <v>0.28641284581598314</v>
      </c>
      <c r="Q86" s="106">
        <f t="shared" si="180"/>
        <v>0.27296231371033863</v>
      </c>
      <c r="R86" s="106">
        <f t="shared" si="181"/>
        <v>0.2491013482013924</v>
      </c>
      <c r="AL86" s="93">
        <f t="shared" si="165"/>
        <v>0.54270632652328032</v>
      </c>
      <c r="AM86" s="93">
        <f t="shared" si="159"/>
        <v>52865.644674130359</v>
      </c>
      <c r="AN86" s="93">
        <f t="shared" si="160"/>
        <v>12121.463223422112</v>
      </c>
      <c r="AO86" s="93">
        <f t="shared" si="161"/>
        <v>10950.969848228913</v>
      </c>
      <c r="AP86" s="1"/>
      <c r="AQ86" s="1"/>
      <c r="AR86" s="1"/>
      <c r="AS86" s="1"/>
      <c r="AT86" s="1"/>
      <c r="AU86" s="93">
        <f t="shared" si="166"/>
        <v>0.54270632652328032</v>
      </c>
      <c r="AV86" s="93">
        <f t="shared" si="162"/>
        <v>8782.4896773673208</v>
      </c>
      <c r="AW86" s="93">
        <f t="shared" si="163"/>
        <v>9214.9696304676199</v>
      </c>
      <c r="AX86" s="93">
        <f t="shared" si="164"/>
        <v>10096.913895415226</v>
      </c>
    </row>
    <row r="87" spans="1:63" s="3" customFormat="1" ht="13.5" customHeight="1" x14ac:dyDescent="0.25">
      <c r="A87" s="75" t="str">
        <f>'Sample Data Formatted'!A8</f>
        <v>Test 5</v>
      </c>
      <c r="B87" s="71" t="str">
        <f>'Sample Data Formatted'!B8</f>
        <v>Test compound</v>
      </c>
      <c r="C87" s="72">
        <f>INDEX('Sample Data Formatted'!D8:GW8, MATCH('ESTD Template'!$B$7,'Sample Data Formatted'!$D$3:$GW$3, 0))</f>
        <v>16646</v>
      </c>
      <c r="D87" s="73"/>
      <c r="E87" s="71"/>
      <c r="F87" s="7">
        <f t="shared" si="169"/>
        <v>0.95372202251634197</v>
      </c>
      <c r="G87" s="7">
        <f t="shared" si="170"/>
        <v>-1.7511081849514993</v>
      </c>
      <c r="H87" s="7">
        <f t="shared" si="171"/>
        <v>0.76118315072504961</v>
      </c>
      <c r="I87" s="7">
        <f t="shared" si="172"/>
        <v>0.87550863022862013</v>
      </c>
      <c r="J87" s="6">
        <f t="shared" si="173"/>
        <v>-1.7509938723068263</v>
      </c>
      <c r="K87" s="106">
        <f t="shared" si="174"/>
        <v>0.81045364486456473</v>
      </c>
      <c r="L87" s="106">
        <f t="shared" si="175"/>
        <v>0.86119709548900647</v>
      </c>
      <c r="M87" s="106">
        <f t="shared" si="176"/>
        <v>1.0457402833591745</v>
      </c>
      <c r="N87" s="106">
        <f t="shared" si="177"/>
        <v>1.0358372136059169</v>
      </c>
      <c r="O87" s="106">
        <f t="shared" si="178"/>
        <v>0.95372202251634208</v>
      </c>
      <c r="P87" s="106">
        <f t="shared" si="179"/>
        <v>1.0286452508916422</v>
      </c>
      <c r="Q87" s="106">
        <f t="shared" si="180"/>
        <v>0.98041537871426809</v>
      </c>
      <c r="R87" s="106">
        <f t="shared" si="181"/>
        <v>0.89484119169031884</v>
      </c>
      <c r="AL87" s="93">
        <f t="shared" si="165"/>
        <v>0.63847803120385926</v>
      </c>
      <c r="AM87" s="93">
        <f t="shared" si="159"/>
        <v>54377.968324624133</v>
      </c>
      <c r="AN87" s="93">
        <f t="shared" si="160"/>
        <v>13739.904656477542</v>
      </c>
      <c r="AO87" s="93">
        <f t="shared" si="161"/>
        <v>12663.60450096225</v>
      </c>
      <c r="AP87" s="1"/>
      <c r="AQ87" s="1"/>
      <c r="AR87" s="1"/>
      <c r="AS87" s="1"/>
      <c r="AT87" s="1"/>
      <c r="AU87" s="93">
        <f t="shared" si="166"/>
        <v>0.63847803120385926</v>
      </c>
      <c r="AV87" s="93">
        <f t="shared" si="162"/>
        <v>10332.300947700018</v>
      </c>
      <c r="AW87" s="93">
        <f t="shared" si="163"/>
        <v>10840.980994839176</v>
      </c>
      <c r="AX87" s="93">
        <f t="shared" si="164"/>
        <v>11878.277070398959</v>
      </c>
    </row>
    <row r="88" spans="1:63" s="3" customFormat="1" ht="13.5" customHeight="1" x14ac:dyDescent="0.25">
      <c r="A88" s="75" t="str">
        <f>'Sample Data Formatted'!A9</f>
        <v>Test 6</v>
      </c>
      <c r="B88" s="71" t="str">
        <f>'Sample Data Formatted'!B9</f>
        <v>Test compound</v>
      </c>
      <c r="C88" s="72">
        <f>INDEX('Sample Data Formatted'!D9:GW9, MATCH('ESTD Template'!$B$7,'Sample Data Formatted'!$D$3:$GW$3, 0))</f>
        <v>2784</v>
      </c>
      <c r="D88" s="73"/>
      <c r="E88" s="71"/>
      <c r="F88" s="7">
        <f t="shared" si="169"/>
        <v>0.1595075159609213</v>
      </c>
      <c r="G88" s="7">
        <f t="shared" si="170"/>
        <v>-2.6289568209634253</v>
      </c>
      <c r="H88" s="7">
        <f t="shared" si="171"/>
        <v>-0.10291613188624205</v>
      </c>
      <c r="I88" s="7">
        <f t="shared" si="172"/>
        <v>5.2905438553436497E-2</v>
      </c>
      <c r="J88" s="6">
        <f t="shared" si="173"/>
        <v>-2.6288399133423099</v>
      </c>
      <c r="K88" s="106">
        <f t="shared" si="174"/>
        <v>-9.7888741920795271E-3</v>
      </c>
      <c r="L88" s="106">
        <f t="shared" si="175"/>
        <v>8.6077649497327297E-2</v>
      </c>
      <c r="M88" s="106">
        <f t="shared" si="176"/>
        <v>0.17489732962104662</v>
      </c>
      <c r="N88" s="106">
        <f t="shared" si="177"/>
        <v>0.17324106708391643</v>
      </c>
      <c r="O88" s="106">
        <f t="shared" si="178"/>
        <v>0.15950751596092133</v>
      </c>
      <c r="P88" s="106">
        <f t="shared" si="179"/>
        <v>0.1720322955776841</v>
      </c>
      <c r="Q88" s="106">
        <f t="shared" si="180"/>
        <v>0.1639513131494956</v>
      </c>
      <c r="R88" s="106">
        <f t="shared" si="181"/>
        <v>0.1496162159114848</v>
      </c>
      <c r="AL88" s="93">
        <f t="shared" si="165"/>
        <v>0.75115062494571683</v>
      </c>
      <c r="AM88" s="93">
        <f t="shared" si="159"/>
        <v>56157.172616935262</v>
      </c>
      <c r="AN88" s="93">
        <f t="shared" si="160"/>
        <v>15643.896130431527</v>
      </c>
      <c r="AO88" s="93">
        <f t="shared" si="161"/>
        <v>14678.345787535191</v>
      </c>
      <c r="AP88" s="1"/>
      <c r="AQ88" s="1"/>
      <c r="AR88" s="1"/>
      <c r="AS88" s="1"/>
      <c r="AT88" s="1"/>
      <c r="AU88" s="93">
        <f t="shared" si="166"/>
        <v>0.75115062494571683</v>
      </c>
      <c r="AV88" s="93">
        <f t="shared" si="162"/>
        <v>12155.593019158898</v>
      </c>
      <c r="AW88" s="93">
        <f t="shared" si="163"/>
        <v>12753.874185087703</v>
      </c>
      <c r="AX88" s="93">
        <f t="shared" si="164"/>
        <v>13973.827474515994</v>
      </c>
    </row>
    <row r="89" spans="1:63" s="3" customFormat="1" ht="13.5" customHeight="1" x14ac:dyDescent="0.25">
      <c r="A89" s="75" t="str">
        <f>'Sample Data Formatted'!A10</f>
        <v>Test 7</v>
      </c>
      <c r="B89" s="71" t="str">
        <f>'Sample Data Formatted'!B10</f>
        <v>Test compound</v>
      </c>
      <c r="C89" s="72">
        <f>INDEX('Sample Data Formatted'!D10:GW10, MATCH('ESTD Template'!$B$7,'Sample Data Formatted'!$D$3:$GW$3, 0))</f>
        <v>21487</v>
      </c>
      <c r="D89" s="73"/>
      <c r="E89" s="71"/>
      <c r="F89" s="7">
        <f t="shared" si="169"/>
        <v>1.2310840500906308</v>
      </c>
      <c r="G89" s="7">
        <f t="shared" si="170"/>
        <v>-1.4445387687825675</v>
      </c>
      <c r="H89" s="7">
        <f t="shared" si="171"/>
        <v>1.0629509062524818</v>
      </c>
      <c r="I89" s="7">
        <f t="shared" si="172"/>
        <v>1.1627847845281125</v>
      </c>
      <c r="J89" s="6">
        <f t="shared" si="173"/>
        <v>-1.4444253626218659</v>
      </c>
      <c r="K89" s="106">
        <f t="shared" si="174"/>
        <v>1.0969511377060184</v>
      </c>
      <c r="L89" s="106">
        <f t="shared" si="175"/>
        <v>1.1319735336848631</v>
      </c>
      <c r="M89" s="106">
        <f t="shared" si="176"/>
        <v>1.3498631183791052</v>
      </c>
      <c r="N89" s="106">
        <f t="shared" si="177"/>
        <v>1.337080031764408</v>
      </c>
      <c r="O89" s="106">
        <f t="shared" si="178"/>
        <v>1.231084050090631</v>
      </c>
      <c r="P89" s="106">
        <f t="shared" si="179"/>
        <v>1.3278124951759007</v>
      </c>
      <c r="Q89" s="106">
        <f t="shared" si="180"/>
        <v>1.2655959193201467</v>
      </c>
      <c r="R89" s="106">
        <f t="shared" si="181"/>
        <v>1.1551971639478151</v>
      </c>
      <c r="AL89" s="93">
        <f t="shared" si="165"/>
        <v>0.88370661758319635</v>
      </c>
      <c r="AM89" s="93">
        <f t="shared" si="159"/>
        <v>58250.35413399688</v>
      </c>
      <c r="AN89" s="93">
        <f t="shared" si="160"/>
        <v>17883.806832222224</v>
      </c>
      <c r="AO89" s="93">
        <f t="shared" si="161"/>
        <v>17048.459396983777</v>
      </c>
      <c r="AP89" s="1"/>
      <c r="AQ89" s="1"/>
      <c r="AR89" s="1"/>
      <c r="AS89" s="1"/>
      <c r="AT89" s="1"/>
      <c r="AU89" s="93">
        <f t="shared" si="166"/>
        <v>0.88370661758319635</v>
      </c>
      <c r="AV89" s="93">
        <f t="shared" si="162"/>
        <v>14300.621331043923</v>
      </c>
      <c r="AW89" s="93">
        <f t="shared" si="163"/>
        <v>15004.251839953162</v>
      </c>
      <c r="AX89" s="93">
        <f t="shared" si="164"/>
        <v>16438.944243073387</v>
      </c>
    </row>
    <row r="90" spans="1:63" s="3" customFormat="1" ht="13.5" customHeight="1" x14ac:dyDescent="0.25">
      <c r="A90" s="75" t="str">
        <f>'Sample Data Formatted'!A11</f>
        <v>Test 8</v>
      </c>
      <c r="B90" s="71" t="str">
        <f>'Sample Data Formatted'!B11</f>
        <v>Test compound</v>
      </c>
      <c r="C90" s="72">
        <f>INDEX('Sample Data Formatted'!D11:GW11, MATCH('ESTD Template'!$B$7,'Sample Data Formatted'!$D$3:$GW$3, 0))</f>
        <v>13604</v>
      </c>
      <c r="D90" s="73"/>
      <c r="E90" s="71"/>
      <c r="F90" s="7">
        <f t="shared" si="169"/>
        <v>0.77943256003318007</v>
      </c>
      <c r="G90" s="7">
        <f t="shared" si="170"/>
        <v>-1.9437510612138191</v>
      </c>
      <c r="H90" s="7">
        <f t="shared" si="171"/>
        <v>0.57155755429570687</v>
      </c>
      <c r="I90" s="7">
        <f t="shared" si="172"/>
        <v>0.69498930335833387</v>
      </c>
      <c r="J90" s="6">
        <f t="shared" si="173"/>
        <v>-1.9436361745813557</v>
      </c>
      <c r="K90" s="106">
        <f t="shared" si="174"/>
        <v>0.63043573499632144</v>
      </c>
      <c r="L90" s="106">
        <f t="shared" si="175"/>
        <v>0.69106787787272839</v>
      </c>
      <c r="M90" s="106">
        <f t="shared" si="176"/>
        <v>0.85463479603617754</v>
      </c>
      <c r="N90" s="106">
        <f t="shared" si="177"/>
        <v>0.84654147866724105</v>
      </c>
      <c r="O90" s="106">
        <f t="shared" si="178"/>
        <v>0.77943256003318029</v>
      </c>
      <c r="P90" s="106">
        <f t="shared" si="179"/>
        <v>0.84065745857029694</v>
      </c>
      <c r="Q90" s="106">
        <f t="shared" si="180"/>
        <v>0.80122570489064737</v>
      </c>
      <c r="R90" s="106">
        <f t="shared" si="181"/>
        <v>0.73126518855700806</v>
      </c>
      <c r="AL90" s="93">
        <f t="shared" si="165"/>
        <v>1.0396548442155251</v>
      </c>
      <c r="AM90" s="93">
        <f t="shared" si="159"/>
        <v>60712.920620084027</v>
      </c>
      <c r="AN90" s="93">
        <f t="shared" si="160"/>
        <v>20518.88618025705</v>
      </c>
      <c r="AO90" s="93">
        <f t="shared" si="161"/>
        <v>19836.59269930001</v>
      </c>
      <c r="AP90" s="1"/>
      <c r="AQ90" s="1"/>
      <c r="AR90" s="1"/>
      <c r="AS90" s="1"/>
      <c r="AT90" s="1"/>
      <c r="AU90" s="93">
        <f t="shared" si="166"/>
        <v>1.0396548442155251</v>
      </c>
      <c r="AV90" s="93">
        <f t="shared" si="162"/>
        <v>16824.154730564089</v>
      </c>
      <c r="AW90" s="93">
        <f t="shared" si="163"/>
        <v>17651.637424365796</v>
      </c>
      <c r="AX90" s="93">
        <f t="shared" si="164"/>
        <v>19338.754077291927</v>
      </c>
    </row>
    <row r="91" spans="1:63" s="3" customFormat="1" ht="13.5" customHeight="1" x14ac:dyDescent="0.25">
      <c r="A91" s="75" t="str">
        <f>'Sample Data Formatted'!A12</f>
        <v>Test 9</v>
      </c>
      <c r="B91" s="71" t="str">
        <f>'Sample Data Formatted'!B12</f>
        <v>Test compound</v>
      </c>
      <c r="C91" s="72">
        <f>INDEX('Sample Data Formatted'!D12:GW12, MATCH('ESTD Template'!$B$7,'Sample Data Formatted'!$D$3:$GW$3, 0))</f>
        <v>24307</v>
      </c>
      <c r="D91" s="73"/>
      <c r="E91" s="71"/>
      <c r="F91" s="7">
        <f t="shared" si="169"/>
        <v>1.3926541632407019</v>
      </c>
      <c r="G91" s="7">
        <f t="shared" si="170"/>
        <v>-1.2659546428589179</v>
      </c>
      <c r="H91" s="7">
        <f t="shared" si="171"/>
        <v>1.2387379483072964</v>
      </c>
      <c r="I91" s="7">
        <f t="shared" si="172"/>
        <v>1.3301301171297586</v>
      </c>
      <c r="J91" s="6">
        <f t="shared" si="173"/>
        <v>-1.2658417585797979</v>
      </c>
      <c r="K91" s="106">
        <f t="shared" si="174"/>
        <v>1.2638538019407755</v>
      </c>
      <c r="L91" s="106">
        <f t="shared" si="175"/>
        <v>1.2897271860171071</v>
      </c>
      <c r="M91" s="106">
        <f t="shared" si="176"/>
        <v>1.5270220514004238</v>
      </c>
      <c r="N91" s="106">
        <f t="shared" si="177"/>
        <v>1.5125612850606165</v>
      </c>
      <c r="O91" s="106">
        <f t="shared" si="178"/>
        <v>1.3926541632407021</v>
      </c>
      <c r="P91" s="106">
        <f t="shared" si="179"/>
        <v>1.502087999227063</v>
      </c>
      <c r="Q91" s="106">
        <f t="shared" si="180"/>
        <v>1.43173204538171</v>
      </c>
      <c r="R91" s="106">
        <f t="shared" si="181"/>
        <v>1.3068853085907524</v>
      </c>
      <c r="AL91" s="93">
        <f t="shared" si="165"/>
        <v>1.2231233461359119</v>
      </c>
      <c r="AM91" s="93">
        <f t="shared" si="159"/>
        <v>63610.057656209276</v>
      </c>
      <c r="AN91" s="93">
        <f t="shared" si="160"/>
        <v>23618.82767912791</v>
      </c>
      <c r="AO91" s="93">
        <f t="shared" si="161"/>
        <v>23116.423366417777</v>
      </c>
      <c r="AP91" s="1"/>
      <c r="AQ91" s="1"/>
      <c r="AR91" s="1"/>
      <c r="AS91" s="1"/>
      <c r="AT91" s="1"/>
      <c r="AU91" s="93">
        <f t="shared" si="166"/>
        <v>1.2231233461359119</v>
      </c>
      <c r="AV91" s="93">
        <f t="shared" si="162"/>
        <v>19792.976971737189</v>
      </c>
      <c r="AW91" s="93">
        <f t="shared" si="163"/>
        <v>20766.046016465785</v>
      </c>
      <c r="AX91" s="93">
        <f t="shared" si="164"/>
        <v>22749.841715396975</v>
      </c>
    </row>
    <row r="92" spans="1:63" s="3" customFormat="1" ht="13.5" customHeight="1" x14ac:dyDescent="0.25">
      <c r="A92" s="75" t="str">
        <f>'Sample Data Formatted'!A13</f>
        <v>Test 10</v>
      </c>
      <c r="B92" s="71" t="str">
        <f>'Sample Data Formatted'!B13</f>
        <v>Test compound</v>
      </c>
      <c r="C92" s="72">
        <f>INDEX('Sample Data Formatted'!D13:GW13, MATCH('ESTD Template'!$B$7,'Sample Data Formatted'!$D$3:$GW$3, 0))</f>
        <v>8921</v>
      </c>
      <c r="D92" s="73"/>
      <c r="E92" s="71"/>
      <c r="F92" s="7">
        <f t="shared" si="169"/>
        <v>0.51112304234460448</v>
      </c>
      <c r="G92" s="7">
        <f t="shared" si="170"/>
        <v>-2.2403147001146886</v>
      </c>
      <c r="H92" s="7">
        <f t="shared" si="171"/>
        <v>0.27963885998978572</v>
      </c>
      <c r="I92" s="7">
        <f t="shared" si="172"/>
        <v>0.41708923506985562</v>
      </c>
      <c r="J92" s="6">
        <f t="shared" si="173"/>
        <v>-2.240198939810873</v>
      </c>
      <c r="K92" s="106">
        <f t="shared" si="174"/>
        <v>0.35332585176596371</v>
      </c>
      <c r="L92" s="106">
        <f t="shared" si="175"/>
        <v>0.429195977857385</v>
      </c>
      <c r="M92" s="106">
        <f t="shared" si="176"/>
        <v>0.56043788705077469</v>
      </c>
      <c r="N92" s="106">
        <f t="shared" si="177"/>
        <v>0.5551305888849204</v>
      </c>
      <c r="O92" s="106">
        <f t="shared" si="178"/>
        <v>0.51112304234460459</v>
      </c>
      <c r="P92" s="106">
        <f t="shared" si="179"/>
        <v>0.5512656416983851</v>
      </c>
      <c r="Q92" s="106">
        <f t="shared" si="180"/>
        <v>0.52539188250726199</v>
      </c>
      <c r="R92" s="106">
        <f t="shared" si="181"/>
        <v>0.47948941920838983</v>
      </c>
      <c r="AL92" s="93">
        <f t="shared" si="165"/>
        <v>1.4389686425128376</v>
      </c>
      <c r="AM92" s="93">
        <f t="shared" si="159"/>
        <v>67018.454160536261</v>
      </c>
      <c r="AN92" s="93">
        <f t="shared" si="160"/>
        <v>27265.607502355422</v>
      </c>
      <c r="AO92" s="93">
        <f t="shared" si="161"/>
        <v>26974.596249342987</v>
      </c>
      <c r="AP92" s="1"/>
      <c r="AQ92" s="1"/>
      <c r="AR92" s="1"/>
      <c r="AS92" s="1"/>
      <c r="AT92" s="1"/>
      <c r="AU92" s="93">
        <f t="shared" si="166"/>
        <v>1.4389686425128376</v>
      </c>
      <c r="AV92" s="93">
        <f t="shared" si="162"/>
        <v>23285.652851606181</v>
      </c>
      <c r="AW92" s="93">
        <f t="shared" si="163"/>
        <v>24429.830957096117</v>
      </c>
      <c r="AX92" s="93">
        <f t="shared" si="164"/>
        <v>26762.258530705996</v>
      </c>
    </row>
    <row r="93" spans="1:63" s="3" customFormat="1" ht="13.5" customHeight="1" x14ac:dyDescent="0.25">
      <c r="A93" s="75" t="str">
        <f>'Sample Data Formatted'!A14</f>
        <v>Test 11</v>
      </c>
      <c r="B93" s="71" t="str">
        <f>'Sample Data Formatted'!B14</f>
        <v>Test compound</v>
      </c>
      <c r="C93" s="72">
        <f>INDEX('Sample Data Formatted'!D14:GW14, MATCH('ESTD Template'!$B$7,'Sample Data Formatted'!$D$3:$GW$3, 0))</f>
        <v>11071</v>
      </c>
      <c r="D93" s="73"/>
      <c r="E93" s="71"/>
      <c r="F93" s="7">
        <f t="shared" si="169"/>
        <v>0.6343059300299424</v>
      </c>
      <c r="G93" s="7">
        <f t="shared" si="170"/>
        <v>-2.1041601360239626</v>
      </c>
      <c r="H93" s="7">
        <f t="shared" si="171"/>
        <v>0.41366089559895297</v>
      </c>
      <c r="I93" s="7">
        <f t="shared" si="172"/>
        <v>0.5446752155994794</v>
      </c>
      <c r="J93" s="6">
        <f t="shared" si="173"/>
        <v>-2.10404477306923</v>
      </c>
      <c r="K93" s="106">
        <f t="shared" si="174"/>
        <v>0.48054630090846728</v>
      </c>
      <c r="L93" s="106">
        <f t="shared" si="175"/>
        <v>0.54941831987206935</v>
      </c>
      <c r="M93" s="106">
        <f t="shared" si="176"/>
        <v>0.69550586790036173</v>
      </c>
      <c r="N93" s="106">
        <f t="shared" si="177"/>
        <v>0.68891948767458289</v>
      </c>
      <c r="O93" s="106">
        <f t="shared" si="178"/>
        <v>0.63430593002994251</v>
      </c>
      <c r="P93" s="106">
        <f t="shared" si="179"/>
        <v>0.68412673163186222</v>
      </c>
      <c r="Q93" s="106">
        <f t="shared" si="180"/>
        <v>0.65202632692096441</v>
      </c>
      <c r="R93" s="106">
        <f t="shared" si="181"/>
        <v>0.59507537922530773</v>
      </c>
      <c r="AL93" s="93">
        <f t="shared" si="165"/>
        <v>1.6929042853092207</v>
      </c>
      <c r="AM93" s="93">
        <f t="shared" si="159"/>
        <v>71028.332388794224</v>
      </c>
      <c r="AN93" s="93">
        <f t="shared" si="160"/>
        <v>31555.645805883873</v>
      </c>
      <c r="AO93" s="93">
        <f t="shared" si="161"/>
        <v>31512.998351980292</v>
      </c>
      <c r="AP93" s="1"/>
      <c r="AQ93" s="1"/>
      <c r="AR93" s="1"/>
      <c r="AS93" s="1"/>
      <c r="AT93" s="1"/>
      <c r="AU93" s="93">
        <f t="shared" si="166"/>
        <v>1.6929042853092207</v>
      </c>
      <c r="AV93" s="93">
        <f t="shared" si="162"/>
        <v>27394.605556545539</v>
      </c>
      <c r="AW93" s="93">
        <f t="shared" si="163"/>
        <v>28739.854530539971</v>
      </c>
      <c r="AX93" s="93">
        <f t="shared" si="164"/>
        <v>31481.880438246608</v>
      </c>
    </row>
    <row r="94" spans="1:63" s="3" customFormat="1" ht="13.5" customHeight="1" x14ac:dyDescent="0.25">
      <c r="A94" s="75" t="str">
        <f>'Sample Data Formatted'!A15</f>
        <v>Test 12</v>
      </c>
      <c r="B94" s="71" t="str">
        <f>'Sample Data Formatted'!B15</f>
        <v>Test compound</v>
      </c>
      <c r="C94" s="72">
        <f>INDEX('Sample Data Formatted'!D15:GW15, MATCH('ESTD Template'!$B$7,'Sample Data Formatted'!$D$3:$GW$3, 0))</f>
        <v>8660</v>
      </c>
      <c r="D94" s="73"/>
      <c r="E94" s="71"/>
      <c r="F94" s="7">
        <f t="shared" si="169"/>
        <v>0.49616921272326814</v>
      </c>
      <c r="G94" s="7">
        <f t="shared" si="170"/>
        <v>-2.25684323091826</v>
      </c>
      <c r="H94" s="7">
        <f t="shared" si="171"/>
        <v>0.26336920822513793</v>
      </c>
      <c r="I94" s="7">
        <f t="shared" si="172"/>
        <v>0.40160089045672454</v>
      </c>
      <c r="J94" s="6">
        <f t="shared" si="173"/>
        <v>-2.2567274242257689</v>
      </c>
      <c r="K94" s="106">
        <f t="shared" si="174"/>
        <v>0.33788219887644172</v>
      </c>
      <c r="L94" s="106">
        <f t="shared" si="175"/>
        <v>0.41460212093748888</v>
      </c>
      <c r="M94" s="106">
        <f t="shared" si="176"/>
        <v>0.54404126239880157</v>
      </c>
      <c r="N94" s="106">
        <f t="shared" si="177"/>
        <v>0.5388892388458032</v>
      </c>
      <c r="O94" s="106">
        <f t="shared" si="178"/>
        <v>0.49616921272326819</v>
      </c>
      <c r="P94" s="106">
        <f t="shared" si="179"/>
        <v>0.53513702011018427</v>
      </c>
      <c r="Q94" s="106">
        <f t="shared" si="180"/>
        <v>0.51001938585847584</v>
      </c>
      <c r="R94" s="106">
        <f t="shared" si="181"/>
        <v>0.46545853305110935</v>
      </c>
      <c r="AL94" s="93">
        <f t="shared" si="165"/>
        <v>1.991652100363789</v>
      </c>
      <c r="AM94" s="93">
        <f t="shared" si="159"/>
        <v>75745.836169960414</v>
      </c>
      <c r="AN94" s="93">
        <f t="shared" si="160"/>
        <v>36602.347062258348</v>
      </c>
      <c r="AO94" s="93">
        <f t="shared" si="161"/>
        <v>36851.430142693818</v>
      </c>
      <c r="AP94" s="1"/>
      <c r="AQ94" s="1"/>
      <c r="AR94" s="1"/>
      <c r="AS94" s="1"/>
      <c r="AT94" s="1"/>
      <c r="AU94" s="93">
        <f t="shared" si="166"/>
        <v>1.991652100363789</v>
      </c>
      <c r="AV94" s="93">
        <f t="shared" si="162"/>
        <v>32228.559961020444</v>
      </c>
      <c r="AW94" s="93">
        <f t="shared" si="163"/>
        <v>33810.039148671654</v>
      </c>
      <c r="AX94" s="93">
        <f t="shared" si="164"/>
        <v>37033.174774576502</v>
      </c>
    </row>
    <row r="95" spans="1:63" s="3" customFormat="1" ht="13.5" customHeight="1" x14ac:dyDescent="0.25">
      <c r="A95" s="75" t="str">
        <f>'Sample Data Formatted'!A16</f>
        <v>Test 13</v>
      </c>
      <c r="B95" s="71" t="str">
        <f>'Sample Data Formatted'!B16</f>
        <v>Test compound</v>
      </c>
      <c r="C95" s="72">
        <f>INDEX('Sample Data Formatted'!D16:GW16, MATCH('ESTD Template'!$B$7,'Sample Data Formatted'!$D$3:$GW$3, 0))</f>
        <v>11406</v>
      </c>
      <c r="D95" s="73"/>
      <c r="E95" s="71"/>
      <c r="F95" s="7">
        <f t="shared" si="169"/>
        <v>0.65349954276230904</v>
      </c>
      <c r="G95" s="7">
        <f t="shared" si="170"/>
        <v>-2.0829453551075008</v>
      </c>
      <c r="H95" s="7">
        <f t="shared" si="171"/>
        <v>0.43454339882177673</v>
      </c>
      <c r="I95" s="7">
        <f t="shared" si="172"/>
        <v>0.56455489163549055</v>
      </c>
      <c r="J95" s="6">
        <f t="shared" si="173"/>
        <v>-2.0828300588925059</v>
      </c>
      <c r="K95" s="106">
        <f t="shared" si="174"/>
        <v>0.50036944264718475</v>
      </c>
      <c r="L95" s="106">
        <f t="shared" si="175"/>
        <v>0.56815140064960301</v>
      </c>
      <c r="M95" s="106">
        <f t="shared" si="176"/>
        <v>0.71655134398622766</v>
      </c>
      <c r="N95" s="106">
        <f t="shared" si="177"/>
        <v>0.70976566492785587</v>
      </c>
      <c r="O95" s="106">
        <f t="shared" si="178"/>
        <v>0.65349954276230915</v>
      </c>
      <c r="P95" s="106">
        <f t="shared" si="179"/>
        <v>0.70482847134351179</v>
      </c>
      <c r="Q95" s="106">
        <f t="shared" si="180"/>
        <v>0.67175818475068594</v>
      </c>
      <c r="R95" s="106">
        <f t="shared" si="181"/>
        <v>0.61308622635949861</v>
      </c>
      <c r="AL95" s="93">
        <f t="shared" si="165"/>
        <v>2.3431201180750461</v>
      </c>
      <c r="AM95" s="93">
        <f t="shared" si="159"/>
        <v>81295.840595160262</v>
      </c>
      <c r="AN95" s="93">
        <f t="shared" si="160"/>
        <v>42539.085384457263</v>
      </c>
      <c r="AO95" s="93">
        <f t="shared" si="161"/>
        <v>43130.741175886942</v>
      </c>
      <c r="AP95" s="1"/>
      <c r="AQ95" s="1"/>
      <c r="AR95" s="1"/>
      <c r="AS95" s="1"/>
      <c r="AT95" s="1"/>
      <c r="AU95" s="93">
        <f t="shared" si="166"/>
        <v>2.3431201180750461</v>
      </c>
      <c r="AV95" s="93">
        <f t="shared" si="162"/>
        <v>37915.416213570708</v>
      </c>
      <c r="AW95" s="93">
        <f t="shared" si="163"/>
        <v>39774.365203739013</v>
      </c>
      <c r="AX95" s="93">
        <f t="shared" si="164"/>
        <v>43562.445584815716</v>
      </c>
    </row>
    <row r="96" spans="1:63" s="3" customFormat="1" ht="13.5" customHeight="1" x14ac:dyDescent="0.25">
      <c r="A96" s="75" t="str">
        <f>'Sample Data Formatted'!A17</f>
        <v>Test 14</v>
      </c>
      <c r="B96" s="71" t="str">
        <f>'Sample Data Formatted'!B17</f>
        <v>Test compound</v>
      </c>
      <c r="C96" s="72">
        <f>INDEX('Sample Data Formatted'!D17:GW17, MATCH('ESTD Template'!$B$7,'Sample Data Formatted'!$D$3:$GW$3, 0))</f>
        <v>8294</v>
      </c>
      <c r="D96" s="73"/>
      <c r="E96" s="71"/>
      <c r="F96" s="7">
        <f t="shared" si="169"/>
        <v>0.47519947463357803</v>
      </c>
      <c r="G96" s="7">
        <f t="shared" si="170"/>
        <v>-2.2800211706657976</v>
      </c>
      <c r="H96" s="7">
        <f t="shared" si="171"/>
        <v>0.24055429425632158</v>
      </c>
      <c r="I96" s="7">
        <f t="shared" si="172"/>
        <v>0.37988160260842579</v>
      </c>
      <c r="J96" s="6">
        <f t="shared" si="173"/>
        <v>-2.2799052930607071</v>
      </c>
      <c r="K96" s="106">
        <f t="shared" si="174"/>
        <v>0.31622569811086271</v>
      </c>
      <c r="L96" s="106">
        <f t="shared" si="175"/>
        <v>0.39413738227221823</v>
      </c>
      <c r="M96" s="106">
        <f t="shared" si="176"/>
        <v>0.52104829449603474</v>
      </c>
      <c r="N96" s="106">
        <f t="shared" si="177"/>
        <v>0.51611401235416765</v>
      </c>
      <c r="O96" s="106">
        <f t="shared" si="178"/>
        <v>0.47519947463357814</v>
      </c>
      <c r="P96" s="106">
        <f t="shared" si="179"/>
        <v>0.5125199078882372</v>
      </c>
      <c r="Q96" s="106">
        <f t="shared" si="180"/>
        <v>0.48846267396795728</v>
      </c>
      <c r="R96" s="106">
        <f t="shared" si="181"/>
        <v>0.4457832970612608</v>
      </c>
      <c r="AL96" s="93">
        <f t="shared" si="165"/>
        <v>2.7566119036177015</v>
      </c>
      <c r="AM96" s="93">
        <f t="shared" si="159"/>
        <v>87825.257533830038</v>
      </c>
      <c r="AN96" s="93">
        <f t="shared" si="160"/>
        <v>49522.712097721378</v>
      </c>
      <c r="AO96" s="93">
        <f t="shared" si="161"/>
        <v>50516.509234478683</v>
      </c>
      <c r="AP96" s="1"/>
      <c r="AQ96" s="1"/>
      <c r="AR96" s="1"/>
      <c r="AS96" s="1"/>
      <c r="AT96" s="1"/>
      <c r="AU96" s="93">
        <f t="shared" si="166"/>
        <v>2.7566119036177015</v>
      </c>
      <c r="AV96" s="93">
        <f t="shared" si="162"/>
        <v>44605.62920385832</v>
      </c>
      <c r="AW96" s="93">
        <f t="shared" si="163"/>
        <v>46790.39305387003</v>
      </c>
      <c r="AX96" s="93">
        <f t="shared" si="164"/>
        <v>51241.637952446501</v>
      </c>
    </row>
    <row r="97" spans="1:63" s="3" customFormat="1" ht="13.5" customHeight="1" x14ac:dyDescent="0.25">
      <c r="A97" s="75" t="str">
        <f>'Sample Data Formatted'!A18</f>
        <v>Test 15</v>
      </c>
      <c r="B97" s="71" t="str">
        <f>'Sample Data Formatted'!B18</f>
        <v>Test compound</v>
      </c>
      <c r="C97" s="72">
        <f>INDEX('Sample Data Formatted'!D18:GW18, MATCH('ESTD Template'!$B$7,'Sample Data Formatted'!$D$3:$GW$3, 0))</f>
        <v>20362</v>
      </c>
      <c r="D97" s="73"/>
      <c r="E97" s="71"/>
      <c r="F97" s="7">
        <f t="shared" si="169"/>
        <v>1.1666278879296981</v>
      </c>
      <c r="G97" s="7">
        <f t="shared" si="170"/>
        <v>-1.5157824360393426</v>
      </c>
      <c r="H97" s="7">
        <f t="shared" si="171"/>
        <v>0.99282309692210335</v>
      </c>
      <c r="I97" s="7">
        <f t="shared" si="172"/>
        <v>1.0960246784370302</v>
      </c>
      <c r="J97" s="6">
        <f t="shared" si="173"/>
        <v>-1.5156688169697614</v>
      </c>
      <c r="K97" s="106">
        <f t="shared" si="174"/>
        <v>1.0303698716524383</v>
      </c>
      <c r="L97" s="106">
        <f t="shared" si="175"/>
        <v>1.0690439648003549</v>
      </c>
      <c r="M97" s="106">
        <f t="shared" si="176"/>
        <v>1.2791880121206003</v>
      </c>
      <c r="N97" s="106">
        <f t="shared" si="177"/>
        <v>1.2670742126302823</v>
      </c>
      <c r="O97" s="106">
        <f t="shared" si="178"/>
        <v>1.1666278879296983</v>
      </c>
      <c r="P97" s="106">
        <f t="shared" si="179"/>
        <v>1.2582883756681984</v>
      </c>
      <c r="Q97" s="106">
        <f t="shared" si="180"/>
        <v>1.1993205801398297</v>
      </c>
      <c r="R97" s="106">
        <f t="shared" si="181"/>
        <v>1.0946883044337576</v>
      </c>
      <c r="AL97" s="93">
        <f t="shared" si="165"/>
        <v>3.2430728277855314</v>
      </c>
      <c r="AM97" s="93">
        <f t="shared" si="159"/>
        <v>95506.924475997133</v>
      </c>
      <c r="AN97" s="93">
        <f t="shared" si="160"/>
        <v>57737.675964049726</v>
      </c>
      <c r="AO97" s="93">
        <f t="shared" si="161"/>
        <v>59203.355135463644</v>
      </c>
      <c r="AP97" s="1"/>
      <c r="AQ97" s="1"/>
      <c r="AR97" s="1"/>
      <c r="AS97" s="1"/>
      <c r="AT97" s="1"/>
      <c r="AU97" s="93">
        <f t="shared" si="166"/>
        <v>3.2430728277855314</v>
      </c>
      <c r="AV97" s="93">
        <f t="shared" si="162"/>
        <v>52476.182714425398</v>
      </c>
      <c r="AW97" s="93">
        <f t="shared" si="163"/>
        <v>55043.399753261321</v>
      </c>
      <c r="AX97" s="93">
        <f t="shared" si="164"/>
        <v>60272.794781854507</v>
      </c>
    </row>
    <row r="98" spans="1:63" s="3" customFormat="1" ht="13.5" customHeight="1" x14ac:dyDescent="0.25">
      <c r="A98" s="75" t="str">
        <f>'Sample Data Formatted'!A19</f>
        <v>Test 16</v>
      </c>
      <c r="B98" s="71" t="str">
        <f>'Sample Data Formatted'!B19</f>
        <v>Test compound</v>
      </c>
      <c r="C98" s="72">
        <f>INDEX('Sample Data Formatted'!D19:GW19, MATCH('ESTD Template'!$B$7,'Sample Data Formatted'!$D$3:$GW$3, 0))</f>
        <v>20054</v>
      </c>
      <c r="D98" s="73"/>
      <c r="E98" s="71"/>
      <c r="F98" s="7">
        <f t="shared" si="169"/>
        <v>1.1489812230891938</v>
      </c>
      <c r="G98" s="7">
        <f t="shared" si="170"/>
        <v>-1.535287368941642</v>
      </c>
      <c r="H98" s="7">
        <f t="shared" si="171"/>
        <v>0.97362366112320864</v>
      </c>
      <c r="I98" s="7">
        <f t="shared" si="172"/>
        <v>1.077747244947205</v>
      </c>
      <c r="J98" s="6">
        <f t="shared" si="173"/>
        <v>-1.5351736922503818</v>
      </c>
      <c r="K98" s="106">
        <f t="shared" si="174"/>
        <v>1.0121416236983052</v>
      </c>
      <c r="L98" s="106">
        <f t="shared" si="175"/>
        <v>1.0518156518749007</v>
      </c>
      <c r="M98" s="106">
        <f t="shared" si="176"/>
        <v>1.2598387385849386</v>
      </c>
      <c r="N98" s="106">
        <f t="shared" si="177"/>
        <v>1.2479081750362284</v>
      </c>
      <c r="O98" s="106">
        <f t="shared" si="178"/>
        <v>1.148981223089194</v>
      </c>
      <c r="P98" s="106">
        <f t="shared" si="179"/>
        <v>1.2392542846130539</v>
      </c>
      <c r="Q98" s="106">
        <f t="shared" si="180"/>
        <v>1.181176100799286</v>
      </c>
      <c r="R98" s="106">
        <f t="shared" si="181"/>
        <v>1.0781228232740616</v>
      </c>
      <c r="AL98" s="93">
        <f t="shared" si="165"/>
        <v>3.8153797973947428</v>
      </c>
      <c r="AM98" s="93">
        <f t="shared" si="159"/>
        <v>104544.17964047991</v>
      </c>
      <c r="AN98" s="93">
        <f t="shared" si="160"/>
        <v>67400.861743064132</v>
      </c>
      <c r="AO98" s="93">
        <f t="shared" si="161"/>
        <v>69420.000151880653</v>
      </c>
      <c r="AP98" s="1"/>
      <c r="AQ98" s="1"/>
      <c r="AR98" s="1"/>
      <c r="AS98" s="1"/>
      <c r="AT98" s="1"/>
      <c r="AU98" s="93">
        <f t="shared" si="166"/>
        <v>3.8153797973947428</v>
      </c>
      <c r="AV98" s="93">
        <f t="shared" si="162"/>
        <v>61735.262551720938</v>
      </c>
      <c r="AW98" s="93">
        <f t="shared" si="163"/>
        <v>64751.2364064863</v>
      </c>
      <c r="AX98" s="93">
        <f t="shared" si="164"/>
        <v>70893.27391332337</v>
      </c>
    </row>
    <row r="99" spans="1:63" s="3" customFormat="1" ht="13.5" customHeight="1" x14ac:dyDescent="0.25">
      <c r="A99" s="75" t="str">
        <f>'Sample Data Formatted'!A20</f>
        <v>Test 17</v>
      </c>
      <c r="B99" s="71" t="str">
        <f>'Sample Data Formatted'!B20</f>
        <v>Test compound</v>
      </c>
      <c r="C99" s="72">
        <f>INDEX('Sample Data Formatted'!D20:GW20, MATCH('ESTD Template'!$B$7,'Sample Data Formatted'!$D$3:$GW$3, 0))</f>
        <v>4003</v>
      </c>
      <c r="D99" s="73"/>
      <c r="E99" s="71"/>
      <c r="F99" s="7">
        <f t="shared" si="169"/>
        <v>0.22934934856018963</v>
      </c>
      <c r="G99" s="7">
        <f t="shared" si="170"/>
        <v>-2.5517603495091952</v>
      </c>
      <c r="H99" s="7">
        <f t="shared" si="171"/>
        <v>-2.6928754487369987E-2</v>
      </c>
      <c r="I99" s="7">
        <f t="shared" si="172"/>
        <v>0.1252437223979069</v>
      </c>
      <c r="J99" s="6">
        <f t="shared" si="173"/>
        <v>-2.5516436683159887</v>
      </c>
      <c r="K99" s="106">
        <f t="shared" si="174"/>
        <v>6.2334030751614047E-2</v>
      </c>
      <c r="L99" s="106">
        <f t="shared" si="175"/>
        <v>0.15422618563780666</v>
      </c>
      <c r="M99" s="106">
        <f t="shared" si="176"/>
        <v>0.25147773364692871</v>
      </c>
      <c r="N99" s="106">
        <f t="shared" si="177"/>
        <v>0.24909626132791574</v>
      </c>
      <c r="O99" s="106">
        <f t="shared" si="178"/>
        <v>0.22934934856018968</v>
      </c>
      <c r="P99" s="106">
        <f t="shared" si="179"/>
        <v>0.24735896843514599</v>
      </c>
      <c r="Q99" s="106">
        <f t="shared" si="180"/>
        <v>0.23574150694134718</v>
      </c>
      <c r="R99" s="106">
        <f t="shared" si="181"/>
        <v>0.2151325662234663</v>
      </c>
      <c r="AL99" s="93">
        <f t="shared" si="165"/>
        <v>4.4886821145820504</v>
      </c>
      <c r="AM99" s="93">
        <f t="shared" si="159"/>
        <v>115176.2444546172</v>
      </c>
      <c r="AN99" s="93">
        <f t="shared" si="160"/>
        <v>78767.270489120376</v>
      </c>
      <c r="AO99" s="93">
        <f t="shared" si="161"/>
        <v>81435.189872753137</v>
      </c>
      <c r="AP99" s="1"/>
      <c r="AQ99" s="1"/>
      <c r="AR99" s="1"/>
      <c r="AS99" s="1"/>
      <c r="AT99" s="1"/>
      <c r="AU99" s="93">
        <f t="shared" si="166"/>
        <v>4.4886821145820504</v>
      </c>
      <c r="AV99" s="93">
        <f t="shared" si="162"/>
        <v>72627.751106298834</v>
      </c>
      <c r="AW99" s="93">
        <f t="shared" si="163"/>
        <v>76170.029710463481</v>
      </c>
      <c r="AX99" s="93">
        <f t="shared" si="164"/>
        <v>83381.84969972969</v>
      </c>
    </row>
    <row r="100" spans="1:63" s="3" customFormat="1" ht="13.5" customHeight="1" x14ac:dyDescent="0.25">
      <c r="A100" s="75" t="str">
        <f>'Sample Data Formatted'!A21</f>
        <v>Test 18</v>
      </c>
      <c r="B100" s="71" t="str">
        <f>'Sample Data Formatted'!B21</f>
        <v>Test compound</v>
      </c>
      <c r="C100" s="72">
        <f>INDEX('Sample Data Formatted'!D21:GW21, MATCH('ESTD Template'!$B$7,'Sample Data Formatted'!$D$3:$GW$3, 0))</f>
        <v>4635</v>
      </c>
      <c r="D100" s="73"/>
      <c r="E100" s="71"/>
      <c r="F100" s="7">
        <f t="shared" si="169"/>
        <v>0.26555938810304247</v>
      </c>
      <c r="G100" s="7">
        <f t="shared" si="170"/>
        <v>-2.5117372404369442</v>
      </c>
      <c r="H100" s="7">
        <f t="shared" si="171"/>
        <v>1.2467490398673607E-2</v>
      </c>
      <c r="I100" s="7">
        <f t="shared" si="172"/>
        <v>0.16274806644196374</v>
      </c>
      <c r="J100" s="6">
        <f t="shared" si="173"/>
        <v>-2.5116206726002606</v>
      </c>
      <c r="K100" s="106">
        <f t="shared" si="174"/>
        <v>9.972730076959703E-2</v>
      </c>
      <c r="L100" s="106">
        <f t="shared" si="175"/>
        <v>0.18955939312207434</v>
      </c>
      <c r="M100" s="106">
        <f t="shared" si="176"/>
        <v>0.29118143778503991</v>
      </c>
      <c r="N100" s="106">
        <f t="shared" si="177"/>
        <v>0.28842397483259791</v>
      </c>
      <c r="O100" s="106">
        <f t="shared" si="178"/>
        <v>0.26555938810304253</v>
      </c>
      <c r="P100" s="106">
        <f t="shared" si="179"/>
        <v>0.28641284581598314</v>
      </c>
      <c r="Q100" s="106">
        <f t="shared" si="180"/>
        <v>0.27296231371033863</v>
      </c>
      <c r="R100" s="106">
        <f t="shared" si="181"/>
        <v>0.2491013482013924</v>
      </c>
      <c r="AL100" s="93">
        <f t="shared" si="165"/>
        <v>5.2808024877435891</v>
      </c>
      <c r="AM100" s="93">
        <f t="shared" si="159"/>
        <v>127684.55588266219</v>
      </c>
      <c r="AN100" s="93">
        <f t="shared" si="160"/>
        <v>92136.68546841458</v>
      </c>
      <c r="AO100" s="93">
        <f t="shared" si="161"/>
        <v>95564.627397125136</v>
      </c>
      <c r="AP100" s="1"/>
      <c r="AQ100" s="1"/>
      <c r="AR100" s="1"/>
      <c r="AS100" s="1"/>
      <c r="AT100" s="1"/>
      <c r="AU100" s="93">
        <f t="shared" si="166"/>
        <v>5.2808024877435891</v>
      </c>
      <c r="AV100" s="93">
        <f t="shared" si="162"/>
        <v>85441.687055459392</v>
      </c>
      <c r="AW100" s="93">
        <f t="shared" si="163"/>
        <v>89600.871668174281</v>
      </c>
      <c r="AX100" s="93">
        <f t="shared" si="164"/>
        <v>98065.841220438117</v>
      </c>
    </row>
    <row r="101" spans="1:63" s="3" customFormat="1" ht="13.5" customHeight="1" x14ac:dyDescent="0.25">
      <c r="A101" s="75" t="str">
        <f>'Sample Data Formatted'!A22</f>
        <v>Test 19</v>
      </c>
      <c r="B101" s="71" t="str">
        <f>'Sample Data Formatted'!B22</f>
        <v>Test compound</v>
      </c>
      <c r="C101" s="72">
        <f>INDEX('Sample Data Formatted'!D22:GW22, MATCH('ESTD Template'!$B$7,'Sample Data Formatted'!$D$3:$GW$3, 0))</f>
        <v>16646</v>
      </c>
      <c r="D101" s="73"/>
      <c r="E101" s="71"/>
      <c r="F101" s="7">
        <f t="shared" si="169"/>
        <v>0.95372202251634197</v>
      </c>
      <c r="G101" s="7">
        <f t="shared" si="170"/>
        <v>-1.7511081849514993</v>
      </c>
      <c r="H101" s="7">
        <f t="shared" si="171"/>
        <v>0.76118315072504961</v>
      </c>
      <c r="I101" s="7">
        <f t="shared" si="172"/>
        <v>0.87550863022862013</v>
      </c>
      <c r="J101" s="6">
        <f t="shared" si="173"/>
        <v>-1.7509938723068263</v>
      </c>
      <c r="K101" s="106">
        <f t="shared" si="174"/>
        <v>0.81045364486456473</v>
      </c>
      <c r="L101" s="106">
        <f t="shared" si="175"/>
        <v>0.86119709548900647</v>
      </c>
      <c r="M101" s="106">
        <f t="shared" si="176"/>
        <v>1.0457402833591745</v>
      </c>
      <c r="N101" s="106">
        <f t="shared" si="177"/>
        <v>1.0358372136059169</v>
      </c>
      <c r="O101" s="106">
        <f t="shared" si="178"/>
        <v>0.95372202251634208</v>
      </c>
      <c r="P101" s="106">
        <f t="shared" si="179"/>
        <v>1.0286452508916422</v>
      </c>
      <c r="Q101" s="106">
        <f t="shared" si="180"/>
        <v>0.98041537871426809</v>
      </c>
      <c r="R101" s="106">
        <f t="shared" si="181"/>
        <v>0.89484119169031884</v>
      </c>
      <c r="AL101" s="93">
        <f t="shared" si="165"/>
        <v>6.2127088091101053</v>
      </c>
      <c r="AM101" s="93">
        <f t="shared" si="159"/>
        <v>142400.21622292424</v>
      </c>
      <c r="AN101" s="93">
        <f t="shared" si="160"/>
        <v>107861.49118204601</v>
      </c>
      <c r="AO101" s="93">
        <f t="shared" si="161"/>
        <v>112179.08013264721</v>
      </c>
      <c r="AP101" s="1"/>
      <c r="AQ101" s="1"/>
      <c r="AR101" s="1"/>
      <c r="AS101" s="1"/>
      <c r="AT101" s="1"/>
      <c r="AU101" s="93">
        <f t="shared" si="166"/>
        <v>6.2127088091101053</v>
      </c>
      <c r="AV101" s="93">
        <f t="shared" si="162"/>
        <v>100515.85880465872</v>
      </c>
      <c r="AW101" s="93">
        <f t="shared" si="163"/>
        <v>105397.66495052402</v>
      </c>
      <c r="AX101" s="93">
        <f t="shared" si="164"/>
        <v>115329.42905664037</v>
      </c>
    </row>
    <row r="102" spans="1:63" s="3" customFormat="1" ht="13.5" customHeight="1" x14ac:dyDescent="0.25">
      <c r="A102" s="75" t="str">
        <f>'Sample Data Formatted'!A23</f>
        <v>Test 20</v>
      </c>
      <c r="B102" s="71" t="str">
        <f>'Sample Data Formatted'!B23</f>
        <v>Test compound</v>
      </c>
      <c r="C102" s="72">
        <f>INDEX('Sample Data Formatted'!D23:GW23, MATCH('ESTD Template'!$B$7,'Sample Data Formatted'!$D$3:$GW$3, 0))</f>
        <v>2784</v>
      </c>
      <c r="D102" s="73"/>
      <c r="E102" s="71"/>
      <c r="F102" s="7">
        <f t="shared" si="169"/>
        <v>0.1595075159609213</v>
      </c>
      <c r="G102" s="7">
        <f t="shared" si="170"/>
        <v>-2.6289568209634253</v>
      </c>
      <c r="H102" s="7">
        <f t="shared" si="171"/>
        <v>-0.10291613188624205</v>
      </c>
      <c r="I102" s="7">
        <f t="shared" si="172"/>
        <v>5.2905438553436497E-2</v>
      </c>
      <c r="J102" s="6">
        <f t="shared" si="173"/>
        <v>-2.6288399133423099</v>
      </c>
      <c r="K102" s="106">
        <f t="shared" si="174"/>
        <v>-9.7888741920795271E-3</v>
      </c>
      <c r="L102" s="106">
        <f t="shared" si="175"/>
        <v>8.6077649497327297E-2</v>
      </c>
      <c r="M102" s="106">
        <f t="shared" si="176"/>
        <v>0.17489732962104662</v>
      </c>
      <c r="N102" s="106">
        <f t="shared" si="177"/>
        <v>0.17324106708391643</v>
      </c>
      <c r="O102" s="106">
        <f t="shared" si="178"/>
        <v>0.15950751596092133</v>
      </c>
      <c r="P102" s="106">
        <f t="shared" si="179"/>
        <v>0.1720322955776841</v>
      </c>
      <c r="Q102" s="106">
        <f t="shared" si="180"/>
        <v>0.1639513131494956</v>
      </c>
      <c r="R102" s="106">
        <f t="shared" si="181"/>
        <v>0.1496162159114848</v>
      </c>
      <c r="AL102" s="93">
        <f t="shared" si="165"/>
        <v>7.3090691871883591</v>
      </c>
      <c r="AM102" s="93">
        <f t="shared" si="159"/>
        <v>159712.75757365432</v>
      </c>
      <c r="AN102" s="93">
        <f t="shared" si="160"/>
        <v>126355.84006116864</v>
      </c>
      <c r="AO102" s="93">
        <f t="shared" si="161"/>
        <v>131713.84813954556</v>
      </c>
      <c r="AP102" s="1"/>
      <c r="AQ102" s="1"/>
      <c r="AR102" s="1"/>
      <c r="AS102" s="1"/>
      <c r="AT102" s="1"/>
      <c r="AU102" s="93">
        <f t="shared" si="166"/>
        <v>7.3090691871883591</v>
      </c>
      <c r="AV102" s="93">
        <f t="shared" si="162"/>
        <v>118248.7293545556</v>
      </c>
      <c r="AW102" s="93">
        <f t="shared" si="163"/>
        <v>123976.31828459149</v>
      </c>
      <c r="AX102" s="93">
        <f t="shared" si="164"/>
        <v>135623.3437347915</v>
      </c>
    </row>
    <row r="103" spans="1:63" ht="13.5" customHeight="1" x14ac:dyDescent="0.25">
      <c r="A103" s="75" t="str">
        <f>'Sample Data Formatted'!A24</f>
        <v>Test 21</v>
      </c>
      <c r="B103" s="71" t="str">
        <f>'Sample Data Formatted'!B24</f>
        <v>Test compound</v>
      </c>
      <c r="C103" s="72">
        <f>INDEX('Sample Data Formatted'!D24:GW24, MATCH('ESTD Template'!$B$7,'Sample Data Formatted'!$D$3:$GW$3, 0))</f>
        <v>21487</v>
      </c>
      <c r="D103" s="73"/>
      <c r="E103" s="71"/>
      <c r="F103" s="7">
        <f t="shared" si="169"/>
        <v>1.2310840500906308</v>
      </c>
      <c r="G103" s="7">
        <f t="shared" si="170"/>
        <v>-1.4445387687825675</v>
      </c>
      <c r="H103" s="7">
        <f t="shared" si="171"/>
        <v>1.0629509062524818</v>
      </c>
      <c r="I103" s="7">
        <f t="shared" si="172"/>
        <v>1.1627847845281125</v>
      </c>
      <c r="J103" s="6">
        <f t="shared" si="173"/>
        <v>-1.4444253626218659</v>
      </c>
      <c r="K103" s="106">
        <f t="shared" si="174"/>
        <v>1.0969511377060184</v>
      </c>
      <c r="L103" s="106">
        <f t="shared" si="175"/>
        <v>1.1319735336848631</v>
      </c>
      <c r="M103" s="106">
        <f t="shared" si="176"/>
        <v>1.3498631183791052</v>
      </c>
      <c r="N103" s="106">
        <f t="shared" si="177"/>
        <v>1.337080031764408</v>
      </c>
      <c r="O103" s="106">
        <f t="shared" si="178"/>
        <v>1.231084050090631</v>
      </c>
      <c r="P103" s="106">
        <f t="shared" si="179"/>
        <v>1.3278124951759007</v>
      </c>
      <c r="Q103" s="106">
        <f t="shared" si="180"/>
        <v>1.2655959193201467</v>
      </c>
      <c r="R103" s="106">
        <f t="shared" si="181"/>
        <v>1.1551971639478151</v>
      </c>
      <c r="U103" s="3"/>
      <c r="V103" s="3"/>
      <c r="W103" s="3"/>
      <c r="X103" s="3"/>
      <c r="Y103" s="3"/>
      <c r="Z103" s="3"/>
      <c r="AA103" s="3"/>
      <c r="AB103" s="3"/>
      <c r="AC103" s="3"/>
      <c r="AD103" s="3"/>
      <c r="AE103" s="3"/>
      <c r="AF103" s="3"/>
      <c r="AG103" s="3"/>
      <c r="AH103" s="3"/>
      <c r="AI103" s="3"/>
      <c r="AJ103" s="3"/>
      <c r="AK103" s="3"/>
      <c r="AL103" s="93">
        <f t="shared" si="165"/>
        <v>8.5989049261039519</v>
      </c>
      <c r="AM103" s="93">
        <f t="shared" si="159"/>
        <v>180080.45296752523</v>
      </c>
      <c r="AN103" s="93">
        <f t="shared" si="160"/>
        <v>148106.39230833156</v>
      </c>
      <c r="AO103" s="93">
        <f t="shared" si="161"/>
        <v>154679.80776555912</v>
      </c>
      <c r="AU103" s="93">
        <f t="shared" si="166"/>
        <v>8.5989049261039519</v>
      </c>
      <c r="AV103" s="93">
        <f t="shared" si="162"/>
        <v>139108.9242505678</v>
      </c>
      <c r="AW103" s="93">
        <f t="shared" si="163"/>
        <v>145825.51687685092</v>
      </c>
      <c r="AX103" s="93">
        <f t="shared" si="164"/>
        <v>159476.13102596262</v>
      </c>
      <c r="AY103" s="3"/>
      <c r="AZ103" s="3"/>
      <c r="BA103" s="3"/>
      <c r="BB103" s="3"/>
      <c r="BC103" s="3"/>
      <c r="BD103" s="3"/>
      <c r="BE103" s="3"/>
      <c r="BF103" s="3"/>
      <c r="BG103" s="3"/>
      <c r="BH103" s="3"/>
      <c r="BI103" s="3"/>
      <c r="BJ103" s="3"/>
      <c r="BK103" s="3"/>
    </row>
    <row r="104" spans="1:63" ht="13.5" customHeight="1" x14ac:dyDescent="0.25">
      <c r="A104" s="75" t="str">
        <f>'Sample Data Formatted'!A25</f>
        <v>Test 22</v>
      </c>
      <c r="B104" s="71" t="str">
        <f>'Sample Data Formatted'!B25</f>
        <v>Test compound</v>
      </c>
      <c r="C104" s="72">
        <f>INDEX('Sample Data Formatted'!D25:GW25, MATCH('ESTD Template'!$B$7,'Sample Data Formatted'!$D$3:$GW$3, 0))</f>
        <v>13604</v>
      </c>
      <c r="D104" s="73"/>
      <c r="E104" s="71"/>
      <c r="F104" s="7">
        <f t="shared" si="169"/>
        <v>0.77943256003318007</v>
      </c>
      <c r="G104" s="7">
        <f t="shared" si="170"/>
        <v>-1.9437510612138191</v>
      </c>
      <c r="H104" s="7">
        <f t="shared" si="171"/>
        <v>0.57155755429570687</v>
      </c>
      <c r="I104" s="7">
        <f t="shared" si="172"/>
        <v>0.69498930335833387</v>
      </c>
      <c r="J104" s="6">
        <f t="shared" si="173"/>
        <v>-1.9436361745813557</v>
      </c>
      <c r="K104" s="106">
        <f t="shared" si="174"/>
        <v>0.63043573499632144</v>
      </c>
      <c r="L104" s="106">
        <f t="shared" si="175"/>
        <v>0.69106787787272839</v>
      </c>
      <c r="M104" s="106">
        <f t="shared" si="176"/>
        <v>0.85463479603617754</v>
      </c>
      <c r="N104" s="106">
        <f t="shared" si="177"/>
        <v>0.84654147866724105</v>
      </c>
      <c r="O104" s="106">
        <f t="shared" si="178"/>
        <v>0.77943256003318029</v>
      </c>
      <c r="P104" s="106">
        <f t="shared" si="179"/>
        <v>0.84065745857029694</v>
      </c>
      <c r="Q104" s="106">
        <f t="shared" si="180"/>
        <v>0.80122570489064737</v>
      </c>
      <c r="R104" s="106">
        <f t="shared" si="181"/>
        <v>0.73126518855700806</v>
      </c>
      <c r="U104" s="3"/>
      <c r="V104" s="3"/>
      <c r="W104" s="3"/>
      <c r="X104" s="3"/>
      <c r="Y104" s="3"/>
      <c r="Z104" s="3"/>
      <c r="AA104" s="3"/>
      <c r="AB104" s="3"/>
      <c r="AC104" s="3"/>
      <c r="AD104" s="3"/>
      <c r="AE104" s="3"/>
      <c r="AF104" s="3"/>
      <c r="AG104" s="3"/>
      <c r="AH104" s="3"/>
      <c r="AI104" s="3"/>
      <c r="AJ104" s="3"/>
      <c r="AK104" s="3"/>
      <c r="AL104" s="93">
        <f t="shared" si="165"/>
        <v>10.116358736592884</v>
      </c>
      <c r="AM104" s="93">
        <f t="shared" si="159"/>
        <v>204042.44711551134</v>
      </c>
      <c r="AN104" s="93">
        <f t="shared" si="160"/>
        <v>173684.88940508067</v>
      </c>
      <c r="AO104" s="93">
        <f t="shared" si="161"/>
        <v>181676.27184861712</v>
      </c>
      <c r="AU104" s="93">
        <f t="shared" si="166"/>
        <v>10.116358736592884</v>
      </c>
      <c r="AV104" s="93">
        <f t="shared" si="162"/>
        <v>163647.55388473399</v>
      </c>
      <c r="AW104" s="93">
        <f t="shared" si="163"/>
        <v>171519.32750540462</v>
      </c>
      <c r="AX104" s="93">
        <f t="shared" si="164"/>
        <v>187507.22133691789</v>
      </c>
      <c r="AY104" s="3"/>
      <c r="AZ104" s="3"/>
      <c r="BA104" s="3"/>
      <c r="BB104" s="3"/>
      <c r="BC104" s="3"/>
      <c r="BD104" s="3"/>
      <c r="BE104" s="3"/>
      <c r="BF104" s="3"/>
      <c r="BG104" s="3"/>
      <c r="BH104" s="3"/>
      <c r="BI104" s="3"/>
      <c r="BJ104" s="3"/>
      <c r="BK104" s="3"/>
    </row>
    <row r="105" spans="1:63" ht="13.5" customHeight="1" x14ac:dyDescent="0.25">
      <c r="A105" s="75" t="str">
        <f>'Sample Data Formatted'!A26</f>
        <v>Test 23</v>
      </c>
      <c r="B105" s="71" t="str">
        <f>'Sample Data Formatted'!B26</f>
        <v>Test compound</v>
      </c>
      <c r="C105" s="72">
        <f>INDEX('Sample Data Formatted'!D26:GW26, MATCH('ESTD Template'!$B$7,'Sample Data Formatted'!$D$3:$GW$3, 0))</f>
        <v>24307</v>
      </c>
      <c r="D105" s="73"/>
      <c r="E105" s="71"/>
      <c r="F105" s="7">
        <f t="shared" si="169"/>
        <v>1.3926541632407019</v>
      </c>
      <c r="G105" s="7">
        <f t="shared" si="170"/>
        <v>-1.2659546428589179</v>
      </c>
      <c r="H105" s="7">
        <f t="shared" si="171"/>
        <v>1.2387379483072964</v>
      </c>
      <c r="I105" s="7">
        <f t="shared" si="172"/>
        <v>1.3301301171297586</v>
      </c>
      <c r="J105" s="6">
        <f t="shared" si="173"/>
        <v>-1.2658417585797979</v>
      </c>
      <c r="K105" s="106">
        <f t="shared" si="174"/>
        <v>1.2638538019407755</v>
      </c>
      <c r="L105" s="106">
        <f t="shared" si="175"/>
        <v>1.2897271860171071</v>
      </c>
      <c r="M105" s="106">
        <f t="shared" si="176"/>
        <v>1.5270220514004238</v>
      </c>
      <c r="N105" s="106">
        <f t="shared" si="177"/>
        <v>1.5125612850606165</v>
      </c>
      <c r="O105" s="106">
        <f t="shared" si="178"/>
        <v>1.3926541632407021</v>
      </c>
      <c r="P105" s="106">
        <f t="shared" si="179"/>
        <v>1.502087999227063</v>
      </c>
      <c r="Q105" s="106">
        <f t="shared" si="180"/>
        <v>1.43173204538171</v>
      </c>
      <c r="R105" s="106">
        <f t="shared" si="181"/>
        <v>1.3068853085907524</v>
      </c>
      <c r="AL105" s="93">
        <f t="shared" si="165"/>
        <v>11.901598513638687</v>
      </c>
      <c r="AM105" s="93">
        <f t="shared" si="159"/>
        <v>232233.02786672191</v>
      </c>
      <c r="AN105" s="93">
        <f t="shared" si="160"/>
        <v>203762.86121452512</v>
      </c>
      <c r="AO105" s="93">
        <f t="shared" si="161"/>
        <v>213405.93624038613</v>
      </c>
      <c r="AU105" s="93">
        <f t="shared" si="166"/>
        <v>11.901598513638687</v>
      </c>
      <c r="AV105" s="93">
        <f t="shared" si="162"/>
        <v>192512.68753621232</v>
      </c>
      <c r="AW105" s="93">
        <f t="shared" si="163"/>
        <v>201731.93669920266</v>
      </c>
      <c r="AX105" s="93">
        <f t="shared" si="164"/>
        <v>220442.05092829763</v>
      </c>
    </row>
    <row r="106" spans="1:63" ht="13.5" customHeight="1" x14ac:dyDescent="0.25">
      <c r="A106" s="75" t="str">
        <f>'Sample Data Formatted'!A27</f>
        <v>Test 24</v>
      </c>
      <c r="B106" s="71" t="str">
        <f>'Sample Data Formatted'!B27</f>
        <v>Test compound</v>
      </c>
      <c r="C106" s="72">
        <f>INDEX('Sample Data Formatted'!D27:GW27, MATCH('ESTD Template'!$B$7,'Sample Data Formatted'!$D$3:$GW$3, 0))</f>
        <v>8921</v>
      </c>
      <c r="D106" s="73"/>
      <c r="E106" s="71"/>
      <c r="F106" s="7">
        <f t="shared" si="169"/>
        <v>0.51112304234460448</v>
      </c>
      <c r="G106" s="7">
        <f t="shared" si="170"/>
        <v>-2.2403147001146886</v>
      </c>
      <c r="H106" s="7">
        <f t="shared" si="171"/>
        <v>0.27963885998978572</v>
      </c>
      <c r="I106" s="7">
        <f t="shared" si="172"/>
        <v>0.41708923506985562</v>
      </c>
      <c r="J106" s="6">
        <f t="shared" si="173"/>
        <v>-2.240198939810873</v>
      </c>
      <c r="K106" s="106">
        <f t="shared" si="174"/>
        <v>0.35332585176596371</v>
      </c>
      <c r="L106" s="106">
        <f t="shared" si="175"/>
        <v>0.429195977857385</v>
      </c>
      <c r="M106" s="106">
        <f t="shared" si="176"/>
        <v>0.56043788705077469</v>
      </c>
      <c r="N106" s="106">
        <f t="shared" si="177"/>
        <v>0.5551305888849204</v>
      </c>
      <c r="O106" s="106">
        <f t="shared" si="178"/>
        <v>0.51112304234460459</v>
      </c>
      <c r="P106" s="106">
        <f t="shared" si="179"/>
        <v>0.5512656416983851</v>
      </c>
      <c r="Q106" s="106">
        <f t="shared" si="180"/>
        <v>0.52539188250726199</v>
      </c>
      <c r="R106" s="106">
        <f t="shared" si="181"/>
        <v>0.47948941920838983</v>
      </c>
      <c r="AL106" s="93">
        <f t="shared" si="165"/>
        <v>14.001880604280808</v>
      </c>
      <c r="AM106" s="93">
        <f t="shared" si="159"/>
        <v>265398.41615622741</v>
      </c>
      <c r="AN106" s="93">
        <f t="shared" si="160"/>
        <v>239128.81044896811</v>
      </c>
      <c r="AO106" s="93">
        <f t="shared" si="161"/>
        <v>250692.21048911195</v>
      </c>
      <c r="AP106" s="3"/>
      <c r="AQ106" s="3"/>
      <c r="AR106" s="3"/>
      <c r="AS106" s="3"/>
      <c r="AT106" s="3"/>
      <c r="AU106" s="93">
        <f t="shared" si="166"/>
        <v>14.001880604280808</v>
      </c>
      <c r="AV106" s="93">
        <f t="shared" si="162"/>
        <v>226466.35011758178</v>
      </c>
      <c r="AW106" s="93">
        <f t="shared" si="163"/>
        <v>237254.86334881588</v>
      </c>
      <c r="AX106" s="93">
        <f t="shared" si="164"/>
        <v>259129.499284071</v>
      </c>
    </row>
    <row r="107" spans="1:63" ht="13.5" customHeight="1" x14ac:dyDescent="0.25">
      <c r="A107" s="75" t="str">
        <f>'Sample Data Formatted'!A28</f>
        <v>Test 25</v>
      </c>
      <c r="B107" s="71" t="str">
        <f>'Sample Data Formatted'!B28</f>
        <v>Test compound</v>
      </c>
      <c r="C107" s="72">
        <f>INDEX('Sample Data Formatted'!D28:GW28, MATCH('ESTD Template'!$B$7,'Sample Data Formatted'!$D$3:$GW$3, 0))</f>
        <v>11071</v>
      </c>
      <c r="D107" s="73"/>
      <c r="E107" s="71"/>
      <c r="F107" s="7">
        <f t="shared" si="169"/>
        <v>0.6343059300299424</v>
      </c>
      <c r="G107" s="7">
        <f t="shared" si="170"/>
        <v>-2.1041601360239626</v>
      </c>
      <c r="H107" s="7">
        <f t="shared" si="171"/>
        <v>0.41366089559895297</v>
      </c>
      <c r="I107" s="7">
        <f t="shared" si="172"/>
        <v>0.5446752155994794</v>
      </c>
      <c r="J107" s="6">
        <f t="shared" si="173"/>
        <v>-2.10404477306923</v>
      </c>
      <c r="K107" s="106">
        <f t="shared" si="174"/>
        <v>0.48054630090846728</v>
      </c>
      <c r="L107" s="106">
        <f t="shared" si="175"/>
        <v>0.54941831987206935</v>
      </c>
      <c r="M107" s="106">
        <f t="shared" si="176"/>
        <v>0.69550586790036173</v>
      </c>
      <c r="N107" s="106">
        <f t="shared" si="177"/>
        <v>0.68891948767458289</v>
      </c>
      <c r="O107" s="106">
        <f t="shared" si="178"/>
        <v>0.63430593002994251</v>
      </c>
      <c r="P107" s="106">
        <f t="shared" si="179"/>
        <v>0.68412673163186222</v>
      </c>
      <c r="Q107" s="106">
        <f t="shared" si="180"/>
        <v>0.65202632692096441</v>
      </c>
      <c r="R107" s="106">
        <f t="shared" si="181"/>
        <v>0.59507537922530773</v>
      </c>
      <c r="AL107" s="93">
        <f t="shared" si="165"/>
        <v>16.472800710918598</v>
      </c>
      <c r="AM107" s="93">
        <f t="shared" si="159"/>
        <v>304416.5188780459</v>
      </c>
      <c r="AN107" s="93">
        <f t="shared" si="160"/>
        <v>280708.26636057749</v>
      </c>
      <c r="AO107" s="93">
        <f t="shared" si="161"/>
        <v>294499.25606509793</v>
      </c>
      <c r="AP107" s="3"/>
      <c r="AQ107" s="3"/>
      <c r="AR107" s="3"/>
      <c r="AS107" s="3"/>
      <c r="AT107" s="3"/>
      <c r="AU107" s="93">
        <f t="shared" si="166"/>
        <v>16.472800710918598</v>
      </c>
      <c r="AV107" s="93">
        <f t="shared" si="162"/>
        <v>266404.47469763487</v>
      </c>
      <c r="AW107" s="93">
        <f t="shared" si="163"/>
        <v>279017.03385599074</v>
      </c>
      <c r="AX107" s="93">
        <f t="shared" si="164"/>
        <v>304561.91605276457</v>
      </c>
    </row>
    <row r="108" spans="1:63" ht="13.5" customHeight="1" x14ac:dyDescent="0.25">
      <c r="A108" s="75" t="str">
        <f>'Sample Data Formatted'!A29</f>
        <v>Test 26</v>
      </c>
      <c r="B108" s="71" t="str">
        <f>'Sample Data Formatted'!B29</f>
        <v>Test compound</v>
      </c>
      <c r="C108" s="72">
        <f>INDEX('Sample Data Formatted'!D29:GW29, MATCH('ESTD Template'!$B$7,'Sample Data Formatted'!$D$3:$GW$3, 0))</f>
        <v>8660</v>
      </c>
      <c r="D108" s="73"/>
      <c r="E108" s="71"/>
      <c r="F108" s="7">
        <f t="shared" si="169"/>
        <v>0.49616921272326814</v>
      </c>
      <c r="G108" s="7">
        <f t="shared" si="170"/>
        <v>-2.25684323091826</v>
      </c>
      <c r="H108" s="7">
        <f t="shared" si="171"/>
        <v>0.26336920822513793</v>
      </c>
      <c r="I108" s="7">
        <f t="shared" si="172"/>
        <v>0.40160089045672454</v>
      </c>
      <c r="J108" s="6">
        <f t="shared" si="173"/>
        <v>-2.2567274242257689</v>
      </c>
      <c r="K108" s="106">
        <f t="shared" si="174"/>
        <v>0.33788219887644172</v>
      </c>
      <c r="L108" s="106">
        <f t="shared" si="175"/>
        <v>0.41460212093748888</v>
      </c>
      <c r="M108" s="106">
        <f t="shared" si="176"/>
        <v>0.54404126239880157</v>
      </c>
      <c r="N108" s="106">
        <f t="shared" si="177"/>
        <v>0.5388892388458032</v>
      </c>
      <c r="O108" s="106">
        <f t="shared" si="178"/>
        <v>0.49616921272326819</v>
      </c>
      <c r="P108" s="106">
        <f t="shared" si="179"/>
        <v>0.53513702011018427</v>
      </c>
      <c r="Q108" s="106">
        <f t="shared" si="180"/>
        <v>0.51001938585847584</v>
      </c>
      <c r="R108" s="106">
        <f t="shared" si="181"/>
        <v>0.46545853305110935</v>
      </c>
      <c r="AL108" s="93">
        <f t="shared" si="165"/>
        <v>19.379765542257175</v>
      </c>
      <c r="AM108" s="93">
        <f t="shared" si="159"/>
        <v>350320.16754982137</v>
      </c>
      <c r="AN108" s="93">
        <f t="shared" si="160"/>
        <v>329587.15125626285</v>
      </c>
      <c r="AO108" s="93">
        <f t="shared" si="161"/>
        <v>345955.07518907444</v>
      </c>
      <c r="AP108" s="3"/>
      <c r="AQ108" s="3"/>
      <c r="AR108" s="3"/>
      <c r="AS108" s="3"/>
      <c r="AT108" s="3"/>
      <c r="AU108" s="93">
        <f t="shared" si="166"/>
        <v>19.379765542257175</v>
      </c>
      <c r="AV108" s="93">
        <f t="shared" si="162"/>
        <v>313380.31564331218</v>
      </c>
      <c r="AW108" s="93">
        <f t="shared" si="163"/>
        <v>328108.15776874352</v>
      </c>
      <c r="AX108" s="93">
        <f t="shared" si="164"/>
        <v>357898.00726057612</v>
      </c>
    </row>
    <row r="109" spans="1:63" ht="13.5" customHeight="1" x14ac:dyDescent="0.25">
      <c r="A109" s="75" t="str">
        <f>'Sample Data Formatted'!A30</f>
        <v>Test 27</v>
      </c>
      <c r="B109" s="71" t="str">
        <f>'Sample Data Formatted'!B30</f>
        <v>Test compound</v>
      </c>
      <c r="C109" s="72">
        <f>INDEX('Sample Data Formatted'!D30:GW30, MATCH('ESTD Template'!$B$7,'Sample Data Formatted'!$D$3:$GW$3, 0))</f>
        <v>11406</v>
      </c>
      <c r="D109" s="73"/>
      <c r="E109" s="71"/>
      <c r="F109" s="7">
        <f t="shared" si="169"/>
        <v>0.65349954276230904</v>
      </c>
      <c r="G109" s="7">
        <f t="shared" si="170"/>
        <v>-2.0829453551075008</v>
      </c>
      <c r="H109" s="7">
        <f t="shared" si="171"/>
        <v>0.43454339882177673</v>
      </c>
      <c r="I109" s="7">
        <f t="shared" si="172"/>
        <v>0.56455489163549055</v>
      </c>
      <c r="J109" s="6">
        <f t="shared" si="173"/>
        <v>-2.0828300588925059</v>
      </c>
      <c r="K109" s="106">
        <f t="shared" si="174"/>
        <v>0.50036944264718475</v>
      </c>
      <c r="L109" s="106">
        <f t="shared" si="175"/>
        <v>0.56815140064960301</v>
      </c>
      <c r="M109" s="106">
        <f t="shared" si="176"/>
        <v>0.71655134398622766</v>
      </c>
      <c r="N109" s="106">
        <f t="shared" si="177"/>
        <v>0.70976566492785587</v>
      </c>
      <c r="O109" s="106">
        <f t="shared" si="178"/>
        <v>0.65349954276230915</v>
      </c>
      <c r="P109" s="106">
        <f t="shared" si="179"/>
        <v>0.70482847134351179</v>
      </c>
      <c r="Q109" s="106">
        <f t="shared" si="180"/>
        <v>0.67175818475068594</v>
      </c>
      <c r="R109" s="106">
        <f t="shared" si="181"/>
        <v>0.61308622635949861</v>
      </c>
      <c r="AL109" s="93">
        <f t="shared" si="165"/>
        <v>22.799724167361383</v>
      </c>
      <c r="AM109" s="93">
        <f t="shared" si="159"/>
        <v>404324.4579052839</v>
      </c>
      <c r="AN109" s="93">
        <f t="shared" si="160"/>
        <v>387038.95762606687</v>
      </c>
      <c r="AO109" s="93">
        <f t="shared" si="161"/>
        <v>406378.00211187865</v>
      </c>
      <c r="AP109" s="3"/>
      <c r="AQ109" s="3"/>
      <c r="AR109" s="3"/>
      <c r="AS109" s="3"/>
      <c r="AT109" s="3"/>
      <c r="AU109" s="93">
        <f t="shared" si="166"/>
        <v>22.799724167361383</v>
      </c>
      <c r="AV109" s="93">
        <f t="shared" si="162"/>
        <v>368631.90987416805</v>
      </c>
      <c r="AW109" s="93">
        <f t="shared" si="163"/>
        <v>385805.89332034747</v>
      </c>
      <c r="AX109" s="93">
        <f t="shared" si="164"/>
        <v>420488.82615834125</v>
      </c>
    </row>
    <row r="110" spans="1:63" ht="13.5" customHeight="1" x14ac:dyDescent="0.25">
      <c r="A110" s="75" t="str">
        <f>'Sample Data Formatted'!A31</f>
        <v>Test 28</v>
      </c>
      <c r="B110" s="71" t="str">
        <f>'Sample Data Formatted'!B31</f>
        <v>Test compound</v>
      </c>
      <c r="C110" s="72">
        <f>INDEX('Sample Data Formatted'!D31:GW31, MATCH('ESTD Template'!$B$7,'Sample Data Formatted'!$D$3:$GW$3, 0))</f>
        <v>8294</v>
      </c>
      <c r="D110" s="73"/>
      <c r="E110" s="71"/>
      <c r="F110" s="7">
        <f t="shared" si="169"/>
        <v>0.47519947463357803</v>
      </c>
      <c r="G110" s="7">
        <f t="shared" si="170"/>
        <v>-2.2800211706657976</v>
      </c>
      <c r="H110" s="7">
        <f t="shared" si="171"/>
        <v>0.24055429425632158</v>
      </c>
      <c r="I110" s="7">
        <f t="shared" si="172"/>
        <v>0.37988160260842579</v>
      </c>
      <c r="J110" s="6">
        <f t="shared" si="173"/>
        <v>-2.2799052930607071</v>
      </c>
      <c r="K110" s="106">
        <f t="shared" si="174"/>
        <v>0.31622569811086271</v>
      </c>
      <c r="L110" s="106">
        <f t="shared" si="175"/>
        <v>0.39413738227221823</v>
      </c>
      <c r="M110" s="106">
        <f t="shared" si="176"/>
        <v>0.52104829449603474</v>
      </c>
      <c r="N110" s="106">
        <f t="shared" si="177"/>
        <v>0.51611401235416765</v>
      </c>
      <c r="O110" s="106">
        <f t="shared" si="178"/>
        <v>0.47519947463357814</v>
      </c>
      <c r="P110" s="106">
        <f t="shared" si="179"/>
        <v>0.5125199078882372</v>
      </c>
      <c r="Q110" s="106">
        <f t="shared" si="180"/>
        <v>0.48846267396795728</v>
      </c>
      <c r="R110" s="106">
        <f t="shared" si="181"/>
        <v>0.4457832970612608</v>
      </c>
      <c r="AL110" s="93">
        <f t="shared" si="165"/>
        <v>26.823204902778098</v>
      </c>
      <c r="AM110" s="93">
        <f t="shared" ref="AM110:AM128" si="182">$AL110^2*E$43+$AL110*E$44+E$45</f>
        <v>467858.91410262056</v>
      </c>
      <c r="AN110" s="93">
        <f t="shared" ref="AN110:AN128" si="183">$AL110^2*F$43+$AL110*F$44+F$45</f>
        <v>454556.28817087685</v>
      </c>
      <c r="AO110" s="93">
        <f t="shared" ref="AO110:AO128" si="184">$AL110^2*G$43+$AL110*G$44+G$45</f>
        <v>477306.93915585673</v>
      </c>
      <c r="AP110" s="3"/>
      <c r="AQ110" s="3"/>
      <c r="AR110" s="3"/>
      <c r="AS110" s="3"/>
      <c r="AT110" s="3"/>
      <c r="AU110" s="93">
        <f t="shared" si="166"/>
        <v>26.823204902778098</v>
      </c>
      <c r="AV110" s="93">
        <f t="shared" ref="AV110:AV128" si="185">$AL110^2*H$43+$AL110*H$44+H$45</f>
        <v>433614.26848575968</v>
      </c>
      <c r="AW110" s="93">
        <f t="shared" ref="AW110:AW128" si="186">$AL110^2*I$43+$AL110*I$44+I$45</f>
        <v>453607.34293100401</v>
      </c>
      <c r="AX110" s="93">
        <f t="shared" ref="AX110:AX128" si="187">$AL110^2*J$43+$AL110*J$44+J$45</f>
        <v>493907.0578032413</v>
      </c>
    </row>
    <row r="111" spans="1:63" ht="13.5" customHeight="1" x14ac:dyDescent="0.25">
      <c r="A111" s="75" t="str">
        <f>'Sample Data Formatted'!A32</f>
        <v>Test 29</v>
      </c>
      <c r="B111" s="71" t="str">
        <f>'Sample Data Formatted'!B32</f>
        <v>Test compound</v>
      </c>
      <c r="C111" s="72">
        <f>INDEX('Sample Data Formatted'!D32:GW32, MATCH('ESTD Template'!$B$7,'Sample Data Formatted'!$D$3:$GW$3, 0))</f>
        <v>20362</v>
      </c>
      <c r="D111" s="73"/>
      <c r="E111" s="71"/>
      <c r="F111" s="7">
        <f t="shared" si="169"/>
        <v>1.1666278879296981</v>
      </c>
      <c r="G111" s="7">
        <f t="shared" si="170"/>
        <v>-1.5157824360393426</v>
      </c>
      <c r="H111" s="7">
        <f t="shared" si="171"/>
        <v>0.99282309692210335</v>
      </c>
      <c r="I111" s="7">
        <f t="shared" si="172"/>
        <v>1.0960246784370302</v>
      </c>
      <c r="J111" s="6">
        <f t="shared" si="173"/>
        <v>-1.5156688169697614</v>
      </c>
      <c r="K111" s="106">
        <f t="shared" si="174"/>
        <v>1.0303698716524383</v>
      </c>
      <c r="L111" s="106">
        <f t="shared" si="175"/>
        <v>1.0690439648003549</v>
      </c>
      <c r="M111" s="106">
        <f t="shared" si="176"/>
        <v>1.2791880121206003</v>
      </c>
      <c r="N111" s="106">
        <f t="shared" si="177"/>
        <v>1.2670742126302823</v>
      </c>
      <c r="O111" s="106">
        <f t="shared" si="178"/>
        <v>1.1666278879296983</v>
      </c>
      <c r="P111" s="106">
        <f t="shared" si="179"/>
        <v>1.2582883756681984</v>
      </c>
      <c r="Q111" s="106">
        <f t="shared" si="180"/>
        <v>1.1993205801398297</v>
      </c>
      <c r="R111" s="106">
        <f t="shared" si="181"/>
        <v>1.0946883044337576</v>
      </c>
      <c r="AL111" s="93">
        <f t="shared" si="165"/>
        <v>31.556711650327173</v>
      </c>
      <c r="AM111" s="93">
        <f t="shared" si="182"/>
        <v>542605.32894463046</v>
      </c>
      <c r="AN111" s="93">
        <f t="shared" si="183"/>
        <v>533887.36232012929</v>
      </c>
      <c r="AO111" s="93">
        <f t="shared" si="184"/>
        <v>560535.64109577343</v>
      </c>
      <c r="AP111" s="3"/>
      <c r="AQ111" s="3"/>
      <c r="AR111" s="3"/>
      <c r="AS111" s="3"/>
      <c r="AT111" s="3"/>
      <c r="AU111" s="93">
        <f t="shared" si="166"/>
        <v>31.556711650327173</v>
      </c>
      <c r="AV111" s="93">
        <f t="shared" si="185"/>
        <v>510037.08906116668</v>
      </c>
      <c r="AW111" s="93">
        <f t="shared" si="186"/>
        <v>533265.46458564047</v>
      </c>
      <c r="AX111" s="93">
        <f t="shared" si="187"/>
        <v>579979.68204723077</v>
      </c>
    </row>
    <row r="112" spans="1:63" ht="13.5" customHeight="1" x14ac:dyDescent="0.25">
      <c r="A112" s="75" t="str">
        <f>'Sample Data Formatted'!A33</f>
        <v>Test 30</v>
      </c>
      <c r="B112" s="71" t="str">
        <f>'Sample Data Formatted'!B33</f>
        <v>Test compound</v>
      </c>
      <c r="C112" s="72">
        <f>INDEX('Sample Data Formatted'!D33:GW33, MATCH('ESTD Template'!$B$7,'Sample Data Formatted'!$D$3:$GW$3, 0))</f>
        <v>20054</v>
      </c>
      <c r="D112" s="73"/>
      <c r="E112" s="71"/>
      <c r="F112" s="7">
        <f t="shared" si="169"/>
        <v>1.1489812230891938</v>
      </c>
      <c r="G112" s="7">
        <f t="shared" si="170"/>
        <v>-1.535287368941642</v>
      </c>
      <c r="H112" s="7">
        <f t="shared" si="171"/>
        <v>0.97362366112320864</v>
      </c>
      <c r="I112" s="7">
        <f t="shared" si="172"/>
        <v>1.077747244947205</v>
      </c>
      <c r="J112" s="6">
        <f t="shared" si="173"/>
        <v>-1.5351736922503818</v>
      </c>
      <c r="K112" s="106">
        <f t="shared" si="174"/>
        <v>1.0121416236983052</v>
      </c>
      <c r="L112" s="106">
        <f t="shared" si="175"/>
        <v>1.0518156518749007</v>
      </c>
      <c r="M112" s="106">
        <f t="shared" si="176"/>
        <v>1.2598387385849386</v>
      </c>
      <c r="N112" s="106">
        <f t="shared" si="177"/>
        <v>1.2479081750362284</v>
      </c>
      <c r="O112" s="106">
        <f t="shared" si="178"/>
        <v>1.148981223089194</v>
      </c>
      <c r="P112" s="106">
        <f t="shared" si="179"/>
        <v>1.2392542846130539</v>
      </c>
      <c r="Q112" s="106">
        <f t="shared" si="180"/>
        <v>1.181176100799286</v>
      </c>
      <c r="R112" s="106">
        <f t="shared" si="181"/>
        <v>1.0781228232740616</v>
      </c>
      <c r="AL112" s="93">
        <f t="shared" si="165"/>
        <v>37.12554311803197</v>
      </c>
      <c r="AM112" s="93">
        <f t="shared" si="182"/>
        <v>630542.28175020579</v>
      </c>
      <c r="AN112" s="93">
        <f t="shared" si="183"/>
        <v>627078.13546059653</v>
      </c>
      <c r="AO112" s="93">
        <f t="shared" si="184"/>
        <v>658151.26781108556</v>
      </c>
      <c r="AP112" s="3"/>
      <c r="AQ112" s="3"/>
      <c r="AR112" s="3"/>
      <c r="AS112" s="3"/>
      <c r="AT112" s="3"/>
      <c r="AU112" s="93">
        <f t="shared" si="166"/>
        <v>37.12554311803197</v>
      </c>
      <c r="AV112" s="93">
        <f t="shared" si="185"/>
        <v>599908.90138477506</v>
      </c>
      <c r="AW112" s="93">
        <f t="shared" si="186"/>
        <v>626831.01995508326</v>
      </c>
      <c r="AX112" s="93">
        <f t="shared" si="187"/>
        <v>680823.92382011679</v>
      </c>
    </row>
    <row r="113" spans="1:50" ht="13.5" customHeight="1" x14ac:dyDescent="0.25">
      <c r="A113" s="75" t="str">
        <f>'Sample Data Formatted'!A34</f>
        <v>Test 31</v>
      </c>
      <c r="B113" s="71" t="str">
        <f>'Sample Data Formatted'!B34</f>
        <v>Test compound</v>
      </c>
      <c r="C113" s="72">
        <f>INDEX('Sample Data Formatted'!D34:GW34, MATCH('ESTD Template'!$B$7,'Sample Data Formatted'!$D$3:$GW$3, 0))</f>
        <v>4003</v>
      </c>
      <c r="D113" s="73"/>
      <c r="E113" s="71"/>
      <c r="F113" s="7">
        <f t="shared" si="169"/>
        <v>0.22934934856018963</v>
      </c>
      <c r="G113" s="7">
        <f t="shared" si="170"/>
        <v>-2.5517603495091952</v>
      </c>
      <c r="H113" s="7">
        <f t="shared" si="171"/>
        <v>-2.6928754487369987E-2</v>
      </c>
      <c r="I113" s="7">
        <f t="shared" si="172"/>
        <v>0.1252437223979069</v>
      </c>
      <c r="J113" s="6">
        <f t="shared" si="173"/>
        <v>-2.5516436683159887</v>
      </c>
      <c r="K113" s="106">
        <f t="shared" si="174"/>
        <v>6.2334030751614047E-2</v>
      </c>
      <c r="L113" s="106">
        <f t="shared" si="175"/>
        <v>0.15422618563780666</v>
      </c>
      <c r="M113" s="106">
        <f t="shared" si="176"/>
        <v>0.25147773364692871</v>
      </c>
      <c r="N113" s="106">
        <f t="shared" si="177"/>
        <v>0.24909626132791574</v>
      </c>
      <c r="O113" s="106">
        <f t="shared" si="178"/>
        <v>0.22934934856018968</v>
      </c>
      <c r="P113" s="106">
        <f t="shared" si="179"/>
        <v>0.24735896843514599</v>
      </c>
      <c r="Q113" s="106">
        <f t="shared" si="180"/>
        <v>0.23574150694134718</v>
      </c>
      <c r="R113" s="106">
        <f t="shared" si="181"/>
        <v>0.2151325662234663</v>
      </c>
      <c r="AL113" s="93">
        <f t="shared" si="165"/>
        <v>43.67710955062585</v>
      </c>
      <c r="AM113" s="93">
        <f t="shared" si="182"/>
        <v>733997.51227291254</v>
      </c>
      <c r="AN113" s="93">
        <f t="shared" si="183"/>
        <v>736520.70271340723</v>
      </c>
      <c r="AO113" s="93">
        <f t="shared" si="184"/>
        <v>772577.27403117355</v>
      </c>
      <c r="AP113" s="3"/>
      <c r="AQ113" s="3"/>
      <c r="AR113" s="3"/>
      <c r="AS113" s="3"/>
      <c r="AT113" s="3"/>
      <c r="AU113" s="93">
        <f t="shared" si="166"/>
        <v>43.67710955062585</v>
      </c>
      <c r="AV113" s="93">
        <f t="shared" si="185"/>
        <v>705588.69670896314</v>
      </c>
      <c r="AW113" s="93">
        <f t="shared" si="186"/>
        <v>736700.69496230897</v>
      </c>
      <c r="AX113" s="93">
        <f t="shared" si="187"/>
        <v>798886.11953576689</v>
      </c>
    </row>
    <row r="114" spans="1:50" ht="13.5" customHeight="1" x14ac:dyDescent="0.25">
      <c r="A114" s="75" t="str">
        <f>'Sample Data Formatted'!A35</f>
        <v>Test 32</v>
      </c>
      <c r="B114" s="71" t="str">
        <f>'Sample Data Formatted'!B35</f>
        <v>Test compound</v>
      </c>
      <c r="C114" s="72">
        <f>INDEX('Sample Data Formatted'!D35:GW35, MATCH('ESTD Template'!$B$7,'Sample Data Formatted'!$D$3:$GW$3, 0))</f>
        <v>4635</v>
      </c>
      <c r="D114" s="73"/>
      <c r="E114" s="71"/>
      <c r="F114" s="7">
        <f t="shared" si="169"/>
        <v>0.26555938810304247</v>
      </c>
      <c r="G114" s="7">
        <f t="shared" si="170"/>
        <v>-2.5117372404369442</v>
      </c>
      <c r="H114" s="7">
        <f t="shared" si="171"/>
        <v>1.2467490398673607E-2</v>
      </c>
      <c r="I114" s="7">
        <f t="shared" si="172"/>
        <v>0.16274806644196374</v>
      </c>
      <c r="J114" s="6">
        <f t="shared" si="173"/>
        <v>-2.5116206726002606</v>
      </c>
      <c r="K114" s="106">
        <f t="shared" si="174"/>
        <v>9.972730076959703E-2</v>
      </c>
      <c r="L114" s="106">
        <f t="shared" si="175"/>
        <v>0.18955939312207434</v>
      </c>
      <c r="M114" s="106">
        <f t="shared" si="176"/>
        <v>0.29118143778503991</v>
      </c>
      <c r="N114" s="106">
        <f t="shared" si="177"/>
        <v>0.28842397483259791</v>
      </c>
      <c r="O114" s="106">
        <f t="shared" si="178"/>
        <v>0.26555938810304253</v>
      </c>
      <c r="P114" s="106">
        <f t="shared" si="179"/>
        <v>0.28641284581598314</v>
      </c>
      <c r="Q114" s="106">
        <f t="shared" si="180"/>
        <v>0.27296231371033863</v>
      </c>
      <c r="R114" s="106">
        <f t="shared" si="181"/>
        <v>0.2491013482013924</v>
      </c>
      <c r="AL114" s="93">
        <f t="shared" si="165"/>
        <v>51.384834765442179</v>
      </c>
      <c r="AM114" s="93">
        <f t="shared" si="182"/>
        <v>855709.53700953943</v>
      </c>
      <c r="AN114" s="93">
        <f t="shared" si="183"/>
        <v>865008.65527123772</v>
      </c>
      <c r="AO114" s="93">
        <f t="shared" si="184"/>
        <v>906620.45427261642</v>
      </c>
      <c r="AP114" s="3"/>
      <c r="AQ114" s="3"/>
      <c r="AR114" s="3"/>
      <c r="AS114" s="3"/>
      <c r="AT114" s="3"/>
      <c r="AU114" s="93">
        <f t="shared" si="166"/>
        <v>51.384834765442179</v>
      </c>
      <c r="AV114" s="93">
        <f t="shared" si="185"/>
        <v>829846.24333819584</v>
      </c>
      <c r="AW114" s="93">
        <f t="shared" si="186"/>
        <v>865672.00956344011</v>
      </c>
      <c r="AX114" s="93">
        <f t="shared" si="187"/>
        <v>936982.6975776538</v>
      </c>
    </row>
    <row r="115" spans="1:50" ht="13.5" customHeight="1" x14ac:dyDescent="0.25">
      <c r="A115" s="75" t="str">
        <f>'Sample Data Formatted'!A36</f>
        <v>Test 33</v>
      </c>
      <c r="B115" s="71" t="str">
        <f>'Sample Data Formatted'!B36</f>
        <v>Test compound</v>
      </c>
      <c r="C115" s="72">
        <f>INDEX('Sample Data Formatted'!D36:GW36, MATCH('ESTD Template'!$B$7,'Sample Data Formatted'!$D$3:$GW$3, 0))</f>
        <v>16646</v>
      </c>
      <c r="D115" s="73"/>
      <c r="E115" s="71"/>
      <c r="F115" s="7">
        <f t="shared" ref="F115:F146" si="188">C115/$E$31</f>
        <v>0.95372202251634197</v>
      </c>
      <c r="G115" s="7">
        <f t="shared" si="170"/>
        <v>-1.7511081849514993</v>
      </c>
      <c r="H115" s="7">
        <f t="shared" si="171"/>
        <v>0.76118315072504961</v>
      </c>
      <c r="I115" s="7">
        <f t="shared" si="172"/>
        <v>0.87550863022862013</v>
      </c>
      <c r="J115" s="6">
        <f t="shared" si="173"/>
        <v>-1.7509938723068263</v>
      </c>
      <c r="K115" s="106">
        <f t="shared" si="174"/>
        <v>0.81045364486456473</v>
      </c>
      <c r="L115" s="106">
        <f t="shared" si="175"/>
        <v>0.86119709548900647</v>
      </c>
      <c r="M115" s="106">
        <f t="shared" si="176"/>
        <v>1.0457402833591745</v>
      </c>
      <c r="N115" s="106">
        <f t="shared" si="177"/>
        <v>1.0358372136059169</v>
      </c>
      <c r="O115" s="106">
        <f t="shared" si="178"/>
        <v>0.95372202251634208</v>
      </c>
      <c r="P115" s="106">
        <f t="shared" si="179"/>
        <v>1.0286452508916422</v>
      </c>
      <c r="Q115" s="106">
        <f t="shared" si="180"/>
        <v>0.98041537871426809</v>
      </c>
      <c r="R115" s="106">
        <f t="shared" si="181"/>
        <v>0.89484119169031884</v>
      </c>
      <c r="AL115" s="93">
        <f t="shared" si="165"/>
        <v>60.452746782873149</v>
      </c>
      <c r="AM115" s="93">
        <f t="shared" si="182"/>
        <v>998900.13888316299</v>
      </c>
      <c r="AN115" s="93">
        <f t="shared" si="183"/>
        <v>1015800.0058014677</v>
      </c>
      <c r="AO115" s="93">
        <f t="shared" si="184"/>
        <v>1063521.5651369861</v>
      </c>
      <c r="AP115" s="3"/>
      <c r="AQ115" s="3"/>
      <c r="AR115" s="3"/>
      <c r="AS115" s="3"/>
      <c r="AT115" s="3"/>
      <c r="AU115" s="93">
        <f t="shared" si="166"/>
        <v>60.452746782873149</v>
      </c>
      <c r="AV115" s="93">
        <f t="shared" si="185"/>
        <v>975932.45827860758</v>
      </c>
      <c r="AW115" s="93">
        <f t="shared" si="186"/>
        <v>1017005.5608812547</v>
      </c>
      <c r="AX115" s="93">
        <f t="shared" si="187"/>
        <v>1098341.823578414</v>
      </c>
    </row>
    <row r="116" spans="1:50" ht="13.5" customHeight="1" x14ac:dyDescent="0.25">
      <c r="A116" s="75" t="str">
        <f>'Sample Data Formatted'!A37</f>
        <v>Test 34</v>
      </c>
      <c r="B116" s="71" t="str">
        <f>'Sample Data Formatted'!B37</f>
        <v>Test compound</v>
      </c>
      <c r="C116" s="72">
        <f>INDEX('Sample Data Formatted'!D37:GW37, MATCH('ESTD Template'!$B$7,'Sample Data Formatted'!$D$3:$GW$3, 0))</f>
        <v>2784</v>
      </c>
      <c r="D116" s="73"/>
      <c r="E116" s="71"/>
      <c r="F116" s="7">
        <f t="shared" si="188"/>
        <v>0.1595075159609213</v>
      </c>
      <c r="G116" s="7">
        <f t="shared" si="170"/>
        <v>-2.6289568209634253</v>
      </c>
      <c r="H116" s="7">
        <f t="shared" si="171"/>
        <v>-0.10291613188624205</v>
      </c>
      <c r="I116" s="7">
        <f t="shared" si="172"/>
        <v>5.2905438553436497E-2</v>
      </c>
      <c r="J116" s="6">
        <f t="shared" si="173"/>
        <v>-2.6288399133423099</v>
      </c>
      <c r="K116" s="106">
        <f t="shared" si="174"/>
        <v>-9.7888741920795271E-3</v>
      </c>
      <c r="L116" s="106">
        <f t="shared" si="175"/>
        <v>8.6077649497327297E-2</v>
      </c>
      <c r="M116" s="106">
        <f t="shared" si="176"/>
        <v>0.17489732962104662</v>
      </c>
      <c r="N116" s="106">
        <f t="shared" si="177"/>
        <v>0.17324106708391643</v>
      </c>
      <c r="O116" s="106">
        <f t="shared" si="178"/>
        <v>0.15950751596092133</v>
      </c>
      <c r="P116" s="106">
        <f t="shared" si="179"/>
        <v>0.1720322955776841</v>
      </c>
      <c r="Q116" s="106">
        <f t="shared" si="180"/>
        <v>0.1639513131494956</v>
      </c>
      <c r="R116" s="106">
        <f t="shared" si="181"/>
        <v>0.1496162159114848</v>
      </c>
      <c r="AL116" s="93">
        <f t="shared" si="165"/>
        <v>71.120878568086056</v>
      </c>
      <c r="AM116" s="93">
        <f t="shared" si="182"/>
        <v>1167359.6490963057</v>
      </c>
      <c r="AN116" s="93">
        <f t="shared" si="183"/>
        <v>1192688.1737655734</v>
      </c>
      <c r="AO116" s="93">
        <f t="shared" si="184"/>
        <v>1247008.3415958153</v>
      </c>
      <c r="AP116" s="3"/>
      <c r="AQ116" s="3"/>
      <c r="AR116" s="3"/>
      <c r="AS116" s="3"/>
      <c r="AT116" s="3"/>
      <c r="AU116" s="93">
        <f t="shared" si="166"/>
        <v>71.120878568086056</v>
      </c>
      <c r="AV116" s="93">
        <f t="shared" si="185"/>
        <v>1147661.3837653808</v>
      </c>
      <c r="AW116" s="93">
        <f t="shared" si="186"/>
        <v>1194494.9886787427</v>
      </c>
      <c r="AX116" s="93">
        <f t="shared" si="187"/>
        <v>1286643.305515005</v>
      </c>
    </row>
    <row r="117" spans="1:50" ht="13.5" customHeight="1" x14ac:dyDescent="0.25">
      <c r="A117" s="75" t="str">
        <f>'Sample Data Formatted'!A38</f>
        <v>Test 35</v>
      </c>
      <c r="B117" s="71" t="str">
        <f>'Sample Data Formatted'!B38</f>
        <v>Test compound</v>
      </c>
      <c r="C117" s="72">
        <f>INDEX('Sample Data Formatted'!D38:GW38, MATCH('ESTD Template'!$B$7,'Sample Data Formatted'!$D$3:$GW$3, 0))</f>
        <v>21487</v>
      </c>
      <c r="D117" s="73"/>
      <c r="E117" s="71"/>
      <c r="F117" s="7">
        <f t="shared" si="188"/>
        <v>1.2310840500906308</v>
      </c>
      <c r="G117" s="7">
        <f t="shared" si="170"/>
        <v>-1.4445387687825675</v>
      </c>
      <c r="H117" s="7">
        <f t="shared" si="171"/>
        <v>1.0629509062524818</v>
      </c>
      <c r="I117" s="7">
        <f t="shared" si="172"/>
        <v>1.1627847845281125</v>
      </c>
      <c r="J117" s="6">
        <f t="shared" si="173"/>
        <v>-1.4444253626218659</v>
      </c>
      <c r="K117" s="106">
        <f t="shared" si="174"/>
        <v>1.0969511377060184</v>
      </c>
      <c r="L117" s="106">
        <f t="shared" si="175"/>
        <v>1.1319735336848631</v>
      </c>
      <c r="M117" s="106">
        <f t="shared" si="176"/>
        <v>1.3498631183791052</v>
      </c>
      <c r="N117" s="106">
        <f t="shared" si="177"/>
        <v>1.337080031764408</v>
      </c>
      <c r="O117" s="106">
        <f t="shared" si="178"/>
        <v>1.231084050090631</v>
      </c>
      <c r="P117" s="106">
        <f t="shared" si="179"/>
        <v>1.3278124951759007</v>
      </c>
      <c r="Q117" s="106">
        <f t="shared" si="180"/>
        <v>1.2655959193201467</v>
      </c>
      <c r="R117" s="106">
        <f t="shared" si="181"/>
        <v>1.1551971639478151</v>
      </c>
      <c r="AL117" s="93">
        <f t="shared" si="165"/>
        <v>83.671621844807134</v>
      </c>
      <c r="AM117" s="93">
        <f t="shared" si="182"/>
        <v>1365547.2785472211</v>
      </c>
      <c r="AN117" s="93">
        <f t="shared" si="183"/>
        <v>1400081.2836264751</v>
      </c>
      <c r="AO117" s="93">
        <f t="shared" si="184"/>
        <v>1461348.8180739579</v>
      </c>
      <c r="AP117" s="3"/>
      <c r="AQ117" s="3"/>
      <c r="AR117" s="3"/>
      <c r="AS117" s="3"/>
      <c r="AT117" s="3"/>
      <c r="AU117" s="93">
        <f t="shared" si="166"/>
        <v>83.671621844807134</v>
      </c>
      <c r="AV117" s="93">
        <f t="shared" si="185"/>
        <v>1349505.504078899</v>
      </c>
      <c r="AW117" s="93">
        <f t="shared" si="186"/>
        <v>1402544.7731586702</v>
      </c>
      <c r="AX117" s="93">
        <f t="shared" si="187"/>
        <v>1506052.960462335</v>
      </c>
    </row>
    <row r="118" spans="1:50" ht="13.5" customHeight="1" x14ac:dyDescent="0.25">
      <c r="A118" s="75" t="str">
        <f>'Sample Data Formatted'!A39</f>
        <v>Test 36</v>
      </c>
      <c r="B118" s="71" t="str">
        <f>'Sample Data Formatted'!B39</f>
        <v>Test compound</v>
      </c>
      <c r="C118" s="72">
        <f>INDEX('Sample Data Formatted'!D39:GW39, MATCH('ESTD Template'!$B$7,'Sample Data Formatted'!$D$3:$GW$3, 0))</f>
        <v>13604</v>
      </c>
      <c r="D118" s="73"/>
      <c r="E118" s="71"/>
      <c r="F118" s="7">
        <f t="shared" si="188"/>
        <v>0.77943256003318007</v>
      </c>
      <c r="G118" s="7">
        <f t="shared" si="170"/>
        <v>-1.9437510612138191</v>
      </c>
      <c r="H118" s="7">
        <f t="shared" si="171"/>
        <v>0.57155755429570687</v>
      </c>
      <c r="I118" s="7">
        <f t="shared" si="172"/>
        <v>0.69498930335833387</v>
      </c>
      <c r="J118" s="6">
        <f t="shared" si="173"/>
        <v>-1.9436361745813557</v>
      </c>
      <c r="K118" s="106">
        <f t="shared" si="174"/>
        <v>0.63043573499632144</v>
      </c>
      <c r="L118" s="106">
        <f t="shared" si="175"/>
        <v>0.69106787787272839</v>
      </c>
      <c r="M118" s="106">
        <f t="shared" si="176"/>
        <v>0.85463479603617754</v>
      </c>
      <c r="N118" s="106">
        <f t="shared" si="177"/>
        <v>0.84654147866724105</v>
      </c>
      <c r="O118" s="106">
        <f t="shared" si="178"/>
        <v>0.77943256003318029</v>
      </c>
      <c r="P118" s="106">
        <f t="shared" si="179"/>
        <v>0.84065745857029694</v>
      </c>
      <c r="Q118" s="106">
        <f t="shared" si="180"/>
        <v>0.80122570489064737</v>
      </c>
      <c r="R118" s="106">
        <f t="shared" si="181"/>
        <v>0.73126518855700806</v>
      </c>
      <c r="AL118" s="93">
        <f t="shared" si="165"/>
        <v>98.437202170361331</v>
      </c>
      <c r="AM118" s="93">
        <f t="shared" si="182"/>
        <v>1598709.1545470927</v>
      </c>
      <c r="AN118" s="93">
        <f t="shared" si="183"/>
        <v>1643089.624423808</v>
      </c>
      <c r="AO118" s="93">
        <f t="shared" si="184"/>
        <v>1711401.5317772753</v>
      </c>
      <c r="AP118" s="3"/>
      <c r="AQ118" s="3"/>
      <c r="AR118" s="3"/>
      <c r="AS118" s="3"/>
      <c r="AT118" s="3"/>
      <c r="AU118" s="93">
        <f t="shared" si="166"/>
        <v>98.437202170361331</v>
      </c>
      <c r="AV118" s="93">
        <f t="shared" si="185"/>
        <v>1586706.3242803789</v>
      </c>
      <c r="AW118" s="93">
        <f t="shared" si="186"/>
        <v>1646255.5133128695</v>
      </c>
      <c r="AX118" s="93">
        <f t="shared" si="187"/>
        <v>1761245.6337260597</v>
      </c>
    </row>
    <row r="119" spans="1:50" ht="13.5" customHeight="1" x14ac:dyDescent="0.25">
      <c r="A119" s="75" t="str">
        <f>'Sample Data Formatted'!A40</f>
        <v>Test 37</v>
      </c>
      <c r="B119" s="71" t="str">
        <f>'Sample Data Formatted'!B40</f>
        <v>Test compound</v>
      </c>
      <c r="C119" s="72">
        <f>INDEX('Sample Data Formatted'!D40:GW40, MATCH('ESTD Template'!$B$7,'Sample Data Formatted'!$D$3:$GW$3, 0))</f>
        <v>24307</v>
      </c>
      <c r="D119" s="73"/>
      <c r="E119" s="71"/>
      <c r="F119" s="7">
        <f t="shared" si="188"/>
        <v>1.3926541632407019</v>
      </c>
      <c r="G119" s="7">
        <f t="shared" si="170"/>
        <v>-1.2659546428589179</v>
      </c>
      <c r="H119" s="7">
        <f t="shared" si="171"/>
        <v>1.2387379483072964</v>
      </c>
      <c r="I119" s="7">
        <f t="shared" si="172"/>
        <v>1.3301301171297586</v>
      </c>
      <c r="J119" s="6">
        <f t="shared" si="173"/>
        <v>-1.2658417585797979</v>
      </c>
      <c r="K119" s="106">
        <f t="shared" si="174"/>
        <v>1.2638538019407755</v>
      </c>
      <c r="L119" s="106">
        <f t="shared" si="175"/>
        <v>1.2897271860171071</v>
      </c>
      <c r="M119" s="106">
        <f t="shared" si="176"/>
        <v>1.5270220514004238</v>
      </c>
      <c r="N119" s="106">
        <f t="shared" si="177"/>
        <v>1.5125612850606165</v>
      </c>
      <c r="O119" s="106">
        <f t="shared" si="178"/>
        <v>1.3926541632407021</v>
      </c>
      <c r="P119" s="106">
        <f t="shared" si="179"/>
        <v>1.502087999227063</v>
      </c>
      <c r="Q119" s="106">
        <f t="shared" si="180"/>
        <v>1.43173204538171</v>
      </c>
      <c r="R119" s="106">
        <f t="shared" si="181"/>
        <v>1.3068853085907524</v>
      </c>
      <c r="AL119" s="93">
        <f t="shared" si="165"/>
        <v>115.80847314160157</v>
      </c>
      <c r="AM119" s="93">
        <f t="shared" si="182"/>
        <v>1873017.1872096341</v>
      </c>
      <c r="AN119" s="93">
        <f t="shared" si="183"/>
        <v>1927620.470819744</v>
      </c>
      <c r="AO119" s="93">
        <f t="shared" si="184"/>
        <v>2002657.246526429</v>
      </c>
      <c r="AP119" s="3"/>
      <c r="AQ119" s="3"/>
      <c r="AR119" s="3"/>
      <c r="AS119" s="3"/>
      <c r="AT119" s="3"/>
      <c r="AU119" s="93">
        <f t="shared" si="166"/>
        <v>115.80847314160157</v>
      </c>
      <c r="AV119" s="93">
        <f t="shared" si="185"/>
        <v>1865402.3054785214</v>
      </c>
      <c r="AW119" s="93">
        <f t="shared" si="186"/>
        <v>1931515.6059854545</v>
      </c>
      <c r="AX119" s="93">
        <f t="shared" si="187"/>
        <v>2057408.1800478632</v>
      </c>
    </row>
    <row r="120" spans="1:50" ht="13.5" customHeight="1" x14ac:dyDescent="0.25">
      <c r="A120" s="75" t="str">
        <f>'Sample Data Formatted'!A41</f>
        <v>Test 38</v>
      </c>
      <c r="B120" s="71" t="str">
        <f>'Sample Data Formatted'!B41</f>
        <v>Test compound</v>
      </c>
      <c r="C120" s="72">
        <f>INDEX('Sample Data Formatted'!D41:GW41, MATCH('ESTD Template'!$B$7,'Sample Data Formatted'!$D$3:$GW$3, 0))</f>
        <v>8921</v>
      </c>
      <c r="D120" s="73"/>
      <c r="E120" s="71"/>
      <c r="F120" s="7">
        <f t="shared" si="188"/>
        <v>0.51112304234460448</v>
      </c>
      <c r="G120" s="7">
        <f t="shared" si="170"/>
        <v>-2.2403147001146886</v>
      </c>
      <c r="H120" s="7">
        <f t="shared" si="171"/>
        <v>0.27963885998978572</v>
      </c>
      <c r="I120" s="7">
        <f t="shared" si="172"/>
        <v>0.41708923506985562</v>
      </c>
      <c r="J120" s="6">
        <f t="shared" si="173"/>
        <v>-2.240198939810873</v>
      </c>
      <c r="K120" s="106">
        <f t="shared" si="174"/>
        <v>0.35332585176596371</v>
      </c>
      <c r="L120" s="106">
        <f t="shared" si="175"/>
        <v>0.429195977857385</v>
      </c>
      <c r="M120" s="106">
        <f t="shared" si="176"/>
        <v>0.56043788705077469</v>
      </c>
      <c r="N120" s="106">
        <f t="shared" si="177"/>
        <v>0.5551305888849204</v>
      </c>
      <c r="O120" s="106">
        <f t="shared" si="178"/>
        <v>0.51112304234460459</v>
      </c>
      <c r="P120" s="106">
        <f t="shared" si="179"/>
        <v>0.5512656416983851</v>
      </c>
      <c r="Q120" s="106">
        <f t="shared" si="180"/>
        <v>0.52539188250726199</v>
      </c>
      <c r="R120" s="106">
        <f t="shared" si="181"/>
        <v>0.47948941920838983</v>
      </c>
      <c r="AL120" s="93">
        <f t="shared" si="165"/>
        <v>136.24526251953125</v>
      </c>
      <c r="AM120" s="93">
        <f t="shared" si="182"/>
        <v>2195732.4412083714</v>
      </c>
      <c r="AN120" s="93">
        <f t="shared" si="183"/>
        <v>2260478.4641603124</v>
      </c>
      <c r="AO120" s="93">
        <f t="shared" si="184"/>
        <v>2341264.0411362024</v>
      </c>
      <c r="AP120" s="3"/>
      <c r="AQ120" s="3"/>
      <c r="AR120" s="3"/>
      <c r="AS120" s="3"/>
      <c r="AT120" s="3"/>
      <c r="AU120" s="93">
        <f t="shared" si="166"/>
        <v>136.24526251953125</v>
      </c>
      <c r="AV120" s="93">
        <f t="shared" si="185"/>
        <v>2192776.3909376692</v>
      </c>
      <c r="AW120" s="93">
        <f t="shared" si="186"/>
        <v>2265097.133481388</v>
      </c>
      <c r="AX120" s="93">
        <f t="shared" si="187"/>
        <v>2400209.6143280366</v>
      </c>
    </row>
    <row r="121" spans="1:50" ht="13.5" customHeight="1" x14ac:dyDescent="0.25">
      <c r="A121" s="75" t="str">
        <f>'Sample Data Formatted'!A42</f>
        <v>Test 39</v>
      </c>
      <c r="B121" s="71" t="str">
        <f>'Sample Data Formatted'!B42</f>
        <v>Test compound</v>
      </c>
      <c r="C121" s="72">
        <f>INDEX('Sample Data Formatted'!D42:GW42, MATCH('ESTD Template'!$B$7,'Sample Data Formatted'!$D$3:$GW$3, 0))</f>
        <v>11071</v>
      </c>
      <c r="D121" s="73"/>
      <c r="E121" s="71"/>
      <c r="F121" s="7">
        <f t="shared" si="188"/>
        <v>0.6343059300299424</v>
      </c>
      <c r="G121" s="7">
        <f t="shared" si="170"/>
        <v>-2.1041601360239626</v>
      </c>
      <c r="H121" s="7">
        <f t="shared" si="171"/>
        <v>0.41366089559895297</v>
      </c>
      <c r="I121" s="7">
        <f t="shared" si="172"/>
        <v>0.5446752155994794</v>
      </c>
      <c r="J121" s="6">
        <f t="shared" si="173"/>
        <v>-2.10404477306923</v>
      </c>
      <c r="K121" s="106">
        <f t="shared" si="174"/>
        <v>0.48054630090846728</v>
      </c>
      <c r="L121" s="106">
        <f t="shared" si="175"/>
        <v>0.54941831987206935</v>
      </c>
      <c r="M121" s="106">
        <f t="shared" si="176"/>
        <v>0.69550586790036173</v>
      </c>
      <c r="N121" s="106">
        <f t="shared" si="177"/>
        <v>0.68891948767458289</v>
      </c>
      <c r="O121" s="106">
        <f t="shared" si="178"/>
        <v>0.63430593002994251</v>
      </c>
      <c r="P121" s="106">
        <f t="shared" si="179"/>
        <v>0.68412673163186222</v>
      </c>
      <c r="Q121" s="106">
        <f t="shared" si="180"/>
        <v>0.65202632692096441</v>
      </c>
      <c r="R121" s="106">
        <f t="shared" si="181"/>
        <v>0.59507537922530773</v>
      </c>
      <c r="AL121" s="93">
        <f t="shared" si="165"/>
        <v>160.28854414062499</v>
      </c>
      <c r="AM121" s="93">
        <f t="shared" si="182"/>
        <v>2575397.3371993722</v>
      </c>
      <c r="AN121" s="93">
        <f t="shared" si="183"/>
        <v>2649468.2433292242</v>
      </c>
      <c r="AO121" s="93">
        <f t="shared" si="184"/>
        <v>2734023.6092611193</v>
      </c>
      <c r="AP121" s="3"/>
      <c r="AQ121" s="3"/>
      <c r="AR121" s="3"/>
      <c r="AS121" s="3"/>
      <c r="AT121" s="3"/>
      <c r="AU121" s="93">
        <f t="shared" si="166"/>
        <v>160.28854414062499</v>
      </c>
      <c r="AV121" s="93">
        <f t="shared" si="185"/>
        <v>2577225.4333742526</v>
      </c>
      <c r="AW121" s="93">
        <f t="shared" si="186"/>
        <v>2654752.1048874878</v>
      </c>
      <c r="AX121" s="93">
        <f t="shared" si="187"/>
        <v>2795719.826554812</v>
      </c>
    </row>
    <row r="122" spans="1:50" ht="13.5" customHeight="1" x14ac:dyDescent="0.25">
      <c r="A122" s="75" t="str">
        <f>'Sample Data Formatted'!A43</f>
        <v>Test 40</v>
      </c>
      <c r="B122" s="71" t="str">
        <f>'Sample Data Formatted'!B43</f>
        <v>Test compound</v>
      </c>
      <c r="C122" s="72">
        <f>INDEX('Sample Data Formatted'!D43:GW43, MATCH('ESTD Template'!$B$7,'Sample Data Formatted'!$D$3:$GW$3, 0))</f>
        <v>8660</v>
      </c>
      <c r="D122" s="73"/>
      <c r="E122" s="71"/>
      <c r="F122" s="7">
        <f t="shared" si="188"/>
        <v>0.49616921272326814</v>
      </c>
      <c r="G122" s="7">
        <f t="shared" si="170"/>
        <v>-2.25684323091826</v>
      </c>
      <c r="H122" s="7">
        <f t="shared" si="171"/>
        <v>0.26336920822513793</v>
      </c>
      <c r="I122" s="7">
        <f t="shared" si="172"/>
        <v>0.40160089045672454</v>
      </c>
      <c r="J122" s="6">
        <f t="shared" si="173"/>
        <v>-2.2567274242257689</v>
      </c>
      <c r="K122" s="106">
        <f t="shared" si="174"/>
        <v>0.33788219887644172</v>
      </c>
      <c r="L122" s="106">
        <f t="shared" si="175"/>
        <v>0.41460212093748888</v>
      </c>
      <c r="M122" s="106">
        <f t="shared" si="176"/>
        <v>0.54404126239880157</v>
      </c>
      <c r="N122" s="106">
        <f t="shared" si="177"/>
        <v>0.5388892388458032</v>
      </c>
      <c r="O122" s="106">
        <f t="shared" si="178"/>
        <v>0.49616921272326819</v>
      </c>
      <c r="P122" s="106">
        <f t="shared" si="179"/>
        <v>0.53513702011018427</v>
      </c>
      <c r="Q122" s="106">
        <f t="shared" si="180"/>
        <v>0.51001938585847584</v>
      </c>
      <c r="R122" s="106">
        <f t="shared" si="181"/>
        <v>0.46545853305110935</v>
      </c>
      <c r="AL122" s="93">
        <f t="shared" si="165"/>
        <v>188.5747578125</v>
      </c>
      <c r="AM122" s="93">
        <f t="shared" si="182"/>
        <v>3022061.7702498278</v>
      </c>
      <c r="AN122" s="93">
        <f t="shared" si="183"/>
        <v>3103493.7827593815</v>
      </c>
      <c r="AO122" s="93">
        <f t="shared" si="184"/>
        <v>3188340.9327158867</v>
      </c>
      <c r="AP122" s="3"/>
      <c r="AQ122" s="3"/>
      <c r="AR122" s="3"/>
      <c r="AS122" s="3"/>
      <c r="AT122" s="3"/>
      <c r="AU122" s="93">
        <f t="shared" si="166"/>
        <v>188.5747578125</v>
      </c>
      <c r="AV122" s="93">
        <f t="shared" si="185"/>
        <v>3028553.8010068694</v>
      </c>
      <c r="AW122" s="93">
        <f t="shared" si="186"/>
        <v>3109302.7501798272</v>
      </c>
      <c r="AX122" s="93">
        <f t="shared" si="187"/>
        <v>3250250.051584621</v>
      </c>
    </row>
    <row r="123" spans="1:50" ht="13.5" customHeight="1" x14ac:dyDescent="0.25">
      <c r="A123" s="75" t="str">
        <f>'Sample Data Formatted'!A44</f>
        <v>Test 41</v>
      </c>
      <c r="B123" s="71" t="str">
        <f>'Sample Data Formatted'!B44</f>
        <v>Test compound</v>
      </c>
      <c r="C123" s="72">
        <f>INDEX('Sample Data Formatted'!D44:GW44, MATCH('ESTD Template'!$B$7,'Sample Data Formatted'!$D$3:$GW$3, 0))</f>
        <v>20362</v>
      </c>
      <c r="D123" s="73"/>
      <c r="E123" s="71"/>
      <c r="F123" s="7">
        <f t="shared" si="188"/>
        <v>1.1666278879296981</v>
      </c>
      <c r="G123" s="7">
        <f t="shared" si="170"/>
        <v>-1.5157824360393426</v>
      </c>
      <c r="H123" s="7">
        <f t="shared" si="171"/>
        <v>0.99282309692210335</v>
      </c>
      <c r="I123" s="7">
        <f t="shared" si="172"/>
        <v>1.0960246784370302</v>
      </c>
      <c r="J123" s="6">
        <f t="shared" si="173"/>
        <v>-1.5156688169697614</v>
      </c>
      <c r="K123" s="106">
        <f t="shared" si="174"/>
        <v>1.0303698716524383</v>
      </c>
      <c r="L123" s="106">
        <f t="shared" si="175"/>
        <v>1.0690439648003549</v>
      </c>
      <c r="M123" s="106">
        <f t="shared" si="176"/>
        <v>1.2791880121206003</v>
      </c>
      <c r="N123" s="106">
        <f t="shared" si="177"/>
        <v>1.2670742126302823</v>
      </c>
      <c r="O123" s="106">
        <f t="shared" si="178"/>
        <v>1.1666278879296983</v>
      </c>
      <c r="P123" s="106">
        <f t="shared" si="179"/>
        <v>1.2582883756681984</v>
      </c>
      <c r="Q123" s="106">
        <f t="shared" si="180"/>
        <v>1.1993205801398297</v>
      </c>
      <c r="R123" s="106">
        <f t="shared" si="181"/>
        <v>1.0946883044337576</v>
      </c>
      <c r="AL123" s="93">
        <f t="shared" si="165"/>
        <v>221.85265625</v>
      </c>
      <c r="AM123" s="93">
        <f t="shared" si="182"/>
        <v>3547549.1302837641</v>
      </c>
      <c r="AN123" s="93">
        <f t="shared" si="183"/>
        <v>3632645.63553367</v>
      </c>
      <c r="AO123" s="93">
        <f t="shared" si="184"/>
        <v>3712101.4423966589</v>
      </c>
      <c r="AP123" s="3"/>
      <c r="AQ123" s="3"/>
      <c r="AR123" s="3"/>
      <c r="AS123" s="3"/>
      <c r="AT123" s="3"/>
      <c r="AU123" s="93">
        <f t="shared" si="166"/>
        <v>221.85265625</v>
      </c>
      <c r="AV123" s="93">
        <f t="shared" si="185"/>
        <v>3558193.2321743122</v>
      </c>
      <c r="AW123" s="93">
        <f t="shared" si="186"/>
        <v>3638716.0102101215</v>
      </c>
      <c r="AX123" s="93">
        <f t="shared" si="187"/>
        <v>3770076.7426208095</v>
      </c>
    </row>
    <row r="124" spans="1:50" ht="13.5" customHeight="1" x14ac:dyDescent="0.25">
      <c r="A124" s="75" t="str">
        <f>'Sample Data Formatted'!A45</f>
        <v>Test 42</v>
      </c>
      <c r="B124" s="71" t="str">
        <f>'Sample Data Formatted'!B45</f>
        <v>Test compound</v>
      </c>
      <c r="C124" s="72">
        <f>INDEX('Sample Data Formatted'!D45:GW45, MATCH('ESTD Template'!$B$7,'Sample Data Formatted'!$D$3:$GW$3, 0))</f>
        <v>20054</v>
      </c>
      <c r="D124" s="73"/>
      <c r="E124" s="71"/>
      <c r="F124" s="7">
        <f t="shared" si="188"/>
        <v>1.1489812230891938</v>
      </c>
      <c r="G124" s="7">
        <f t="shared" si="170"/>
        <v>-1.535287368941642</v>
      </c>
      <c r="H124" s="7">
        <f t="shared" si="171"/>
        <v>0.97362366112320864</v>
      </c>
      <c r="I124" s="7">
        <f t="shared" si="172"/>
        <v>1.077747244947205</v>
      </c>
      <c r="J124" s="6">
        <f t="shared" si="173"/>
        <v>-1.5351736922503818</v>
      </c>
      <c r="K124" s="106">
        <f t="shared" si="174"/>
        <v>1.0121416236983052</v>
      </c>
      <c r="L124" s="106">
        <f t="shared" si="175"/>
        <v>1.0518156518749007</v>
      </c>
      <c r="M124" s="106">
        <f t="shared" si="176"/>
        <v>1.2598387385849386</v>
      </c>
      <c r="N124" s="106">
        <f t="shared" si="177"/>
        <v>1.2479081750362284</v>
      </c>
      <c r="O124" s="106">
        <f t="shared" si="178"/>
        <v>1.148981223089194</v>
      </c>
      <c r="P124" s="106">
        <f t="shared" si="179"/>
        <v>1.2392542846130539</v>
      </c>
      <c r="Q124" s="106">
        <f t="shared" si="180"/>
        <v>1.181176100799286</v>
      </c>
      <c r="R124" s="106">
        <f t="shared" si="181"/>
        <v>1.0781228232740616</v>
      </c>
      <c r="AL124" s="93">
        <f t="shared" si="165"/>
        <v>261.00312500000001</v>
      </c>
      <c r="AM124" s="93">
        <f t="shared" si="182"/>
        <v>4165769.2656029728</v>
      </c>
      <c r="AN124" s="93">
        <f t="shared" si="183"/>
        <v>4248262.5686619636</v>
      </c>
      <c r="AO124" s="93">
        <f t="shared" si="184"/>
        <v>4313438.4308244996</v>
      </c>
      <c r="AP124" s="3"/>
      <c r="AQ124" s="3"/>
      <c r="AR124" s="3"/>
      <c r="AS124" s="3"/>
      <c r="AT124" s="3"/>
      <c r="AU124" s="93">
        <f t="shared" si="166"/>
        <v>261.00312500000001</v>
      </c>
      <c r="AV124" s="93">
        <f t="shared" si="185"/>
        <v>4179450.5297573558</v>
      </c>
      <c r="AW124" s="93">
        <f t="shared" si="186"/>
        <v>4254147.2434367416</v>
      </c>
      <c r="AX124" s="93">
        <f t="shared" si="187"/>
        <v>4360994.3027667031</v>
      </c>
    </row>
    <row r="125" spans="1:50" ht="13.5" customHeight="1" x14ac:dyDescent="0.25">
      <c r="A125" s="75" t="str">
        <f>'Sample Data Formatted'!A46</f>
        <v>Test 43</v>
      </c>
      <c r="B125" s="71" t="str">
        <f>'Sample Data Formatted'!B46</f>
        <v>Test compound</v>
      </c>
      <c r="C125" s="72">
        <f>INDEX('Sample Data Formatted'!D46:GW46, MATCH('ESTD Template'!$B$7,'Sample Data Formatted'!$D$3:$GW$3, 0))</f>
        <v>4003</v>
      </c>
      <c r="D125" s="73"/>
      <c r="E125" s="71"/>
      <c r="F125" s="7">
        <f t="shared" si="188"/>
        <v>0.22934934856018963</v>
      </c>
      <c r="G125" s="7">
        <f t="shared" si="170"/>
        <v>-2.5517603495091952</v>
      </c>
      <c r="H125" s="7">
        <f t="shared" si="171"/>
        <v>-2.6928754487369987E-2</v>
      </c>
      <c r="I125" s="7">
        <f t="shared" si="172"/>
        <v>0.1252437223979069</v>
      </c>
      <c r="J125" s="6">
        <f t="shared" si="173"/>
        <v>-2.5516436683159887</v>
      </c>
      <c r="K125" s="106">
        <f t="shared" si="174"/>
        <v>6.2334030751614047E-2</v>
      </c>
      <c r="L125" s="106">
        <f t="shared" si="175"/>
        <v>0.15422618563780666</v>
      </c>
      <c r="M125" s="106">
        <f t="shared" si="176"/>
        <v>0.25147773364692871</v>
      </c>
      <c r="N125" s="106">
        <f t="shared" si="177"/>
        <v>0.24909626132791574</v>
      </c>
      <c r="O125" s="106">
        <f t="shared" si="178"/>
        <v>0.22934934856018968</v>
      </c>
      <c r="P125" s="106">
        <f t="shared" si="179"/>
        <v>0.24735896843514599</v>
      </c>
      <c r="Q125" s="106">
        <f t="shared" si="180"/>
        <v>0.23574150694134718</v>
      </c>
      <c r="R125" s="106">
        <f t="shared" si="181"/>
        <v>0.2151325662234663</v>
      </c>
      <c r="AL125" s="93">
        <f t="shared" si="165"/>
        <v>307.0625</v>
      </c>
      <c r="AM125" s="93">
        <f t="shared" si="182"/>
        <v>4893086.6728987498</v>
      </c>
      <c r="AN125" s="93">
        <f t="shared" si="183"/>
        <v>4962947.3226940427</v>
      </c>
      <c r="AO125" s="93">
        <f t="shared" si="184"/>
        <v>5000337.5224133544</v>
      </c>
      <c r="AP125" s="3"/>
      <c r="AQ125" s="3"/>
      <c r="AR125" s="3"/>
      <c r="AS125" s="3"/>
      <c r="AT125" s="3"/>
      <c r="AU125" s="93">
        <f t="shared" si="166"/>
        <v>307.0625</v>
      </c>
      <c r="AV125" s="93">
        <f t="shared" si="185"/>
        <v>4907783.7995019425</v>
      </c>
      <c r="AW125" s="93">
        <f t="shared" si="186"/>
        <v>4967930.8448510552</v>
      </c>
      <c r="AX125" s="93">
        <f t="shared" si="187"/>
        <v>5027619.4561039396</v>
      </c>
    </row>
    <row r="126" spans="1:50" ht="13.5" customHeight="1" x14ac:dyDescent="0.25">
      <c r="A126" s="75" t="str">
        <f>'Sample Data Formatted'!A47</f>
        <v>Test 44</v>
      </c>
      <c r="B126" s="71" t="str">
        <f>'Sample Data Formatted'!B47</f>
        <v>Test compound</v>
      </c>
      <c r="C126" s="72">
        <f>INDEX('Sample Data Formatted'!D47:GW47, MATCH('ESTD Template'!$B$7,'Sample Data Formatted'!$D$3:$GW$3, 0))</f>
        <v>4635</v>
      </c>
      <c r="D126" s="73"/>
      <c r="E126" s="71"/>
      <c r="F126" s="7">
        <f t="shared" si="188"/>
        <v>0.26555938810304247</v>
      </c>
      <c r="G126" s="7">
        <f t="shared" si="170"/>
        <v>-2.5117372404369442</v>
      </c>
      <c r="H126" s="7">
        <f t="shared" si="171"/>
        <v>1.2467490398673607E-2</v>
      </c>
      <c r="I126" s="7">
        <f t="shared" si="172"/>
        <v>0.16274806644196374</v>
      </c>
      <c r="J126" s="6">
        <f t="shared" si="173"/>
        <v>-2.5116206726002606</v>
      </c>
      <c r="K126" s="106">
        <f t="shared" si="174"/>
        <v>9.972730076959703E-2</v>
      </c>
      <c r="L126" s="106">
        <f t="shared" si="175"/>
        <v>0.18955939312207434</v>
      </c>
      <c r="M126" s="106">
        <f t="shared" si="176"/>
        <v>0.29118143778503991</v>
      </c>
      <c r="N126" s="106">
        <f t="shared" si="177"/>
        <v>0.28842397483259791</v>
      </c>
      <c r="O126" s="106">
        <f t="shared" si="178"/>
        <v>0.26555938810304253</v>
      </c>
      <c r="P126" s="106">
        <f t="shared" si="179"/>
        <v>0.28641284581598314</v>
      </c>
      <c r="Q126" s="106">
        <f t="shared" si="180"/>
        <v>0.27296231371033863</v>
      </c>
      <c r="R126" s="106">
        <f t="shared" si="181"/>
        <v>0.2491013482013924</v>
      </c>
      <c r="AL126" s="93">
        <f t="shared" si="165"/>
        <v>361.25</v>
      </c>
      <c r="AM126" s="93">
        <f t="shared" si="182"/>
        <v>5748753.6586970808</v>
      </c>
      <c r="AN126" s="93">
        <f t="shared" si="183"/>
        <v>5790506.6022986043</v>
      </c>
      <c r="AO126" s="93">
        <f t="shared" si="184"/>
        <v>5780002.6282071825</v>
      </c>
      <c r="AP126" s="3"/>
      <c r="AQ126" s="3"/>
      <c r="AR126" s="3"/>
      <c r="AS126" s="3"/>
      <c r="AT126" s="3"/>
      <c r="AU126" s="93">
        <f t="shared" si="166"/>
        <v>361.25</v>
      </c>
      <c r="AV126" s="93">
        <f t="shared" si="185"/>
        <v>5761106.4440617915</v>
      </c>
      <c r="AW126" s="93">
        <f t="shared" si="186"/>
        <v>5793485.056123008</v>
      </c>
      <c r="AX126" s="93">
        <f t="shared" si="187"/>
        <v>5772338.35449907</v>
      </c>
    </row>
    <row r="127" spans="1:50" ht="13.5" customHeight="1" x14ac:dyDescent="0.25">
      <c r="A127" s="75" t="str">
        <f>'Sample Data Formatted'!A48</f>
        <v>Test 45</v>
      </c>
      <c r="B127" s="71" t="str">
        <f>'Sample Data Formatted'!B48</f>
        <v>Test compound</v>
      </c>
      <c r="C127" s="72">
        <f>INDEX('Sample Data Formatted'!D48:GW48, MATCH('ESTD Template'!$B$7,'Sample Data Formatted'!$D$3:$GW$3, 0))</f>
        <v>16646</v>
      </c>
      <c r="D127" s="73"/>
      <c r="E127" s="71"/>
      <c r="F127" s="7">
        <f t="shared" si="188"/>
        <v>0.95372202251634197</v>
      </c>
      <c r="G127" s="7">
        <f t="shared" si="170"/>
        <v>-1.7511081849514993</v>
      </c>
      <c r="H127" s="7">
        <f t="shared" si="171"/>
        <v>0.76118315072504961</v>
      </c>
      <c r="I127" s="7">
        <f t="shared" si="172"/>
        <v>0.87550863022862013</v>
      </c>
      <c r="J127" s="6">
        <f t="shared" si="173"/>
        <v>-1.7509938723068263</v>
      </c>
      <c r="K127" s="106">
        <f t="shared" si="174"/>
        <v>0.81045364486456473</v>
      </c>
      <c r="L127" s="106">
        <f t="shared" si="175"/>
        <v>0.86119709548900647</v>
      </c>
      <c r="M127" s="106">
        <f t="shared" si="176"/>
        <v>1.0457402833591745</v>
      </c>
      <c r="N127" s="106">
        <f t="shared" si="177"/>
        <v>1.0358372136059169</v>
      </c>
      <c r="O127" s="106">
        <f t="shared" si="178"/>
        <v>0.95372202251634208</v>
      </c>
      <c r="P127" s="106">
        <f t="shared" si="179"/>
        <v>1.0286452508916422</v>
      </c>
      <c r="Q127" s="106">
        <f t="shared" si="180"/>
        <v>0.98041537871426809</v>
      </c>
      <c r="R127" s="106">
        <f t="shared" si="181"/>
        <v>0.89484119169031884</v>
      </c>
      <c r="AL127" s="93">
        <f t="shared" si="165"/>
        <v>425</v>
      </c>
      <c r="AM127" s="93">
        <f t="shared" si="182"/>
        <v>6755419.9365266757</v>
      </c>
      <c r="AN127" s="93">
        <f t="shared" si="183"/>
        <v>6745771.7570245899</v>
      </c>
      <c r="AO127" s="93">
        <f t="shared" si="184"/>
        <v>6657876.4930912722</v>
      </c>
      <c r="AP127" s="3"/>
      <c r="AQ127" s="3"/>
      <c r="AR127" s="3"/>
      <c r="AS127" s="3"/>
      <c r="AT127" s="3"/>
      <c r="AU127" s="93">
        <f t="shared" si="166"/>
        <v>425</v>
      </c>
      <c r="AV127" s="93">
        <f t="shared" si="185"/>
        <v>6760115.7480728272</v>
      </c>
      <c r="AW127" s="93">
        <f t="shared" si="186"/>
        <v>6745083.5023853043</v>
      </c>
      <c r="AX127" s="93">
        <f t="shared" si="187"/>
        <v>6593743.3036366347</v>
      </c>
    </row>
    <row r="128" spans="1:50" ht="13.5" customHeight="1" x14ac:dyDescent="0.25">
      <c r="A128" s="75" t="str">
        <f>'Sample Data Formatted'!A49</f>
        <v>Test 46</v>
      </c>
      <c r="B128" s="71" t="str">
        <f>'Sample Data Formatted'!B49</f>
        <v>Test compound</v>
      </c>
      <c r="C128" s="72">
        <f>INDEX('Sample Data Formatted'!D49:GW49, MATCH('ESTD Template'!$B$7,'Sample Data Formatted'!$D$3:$GW$3, 0))</f>
        <v>2784</v>
      </c>
      <c r="D128" s="73"/>
      <c r="E128" s="71"/>
      <c r="F128" s="7">
        <f t="shared" si="188"/>
        <v>0.1595075159609213</v>
      </c>
      <c r="G128" s="7">
        <f t="shared" si="170"/>
        <v>-2.6289568209634253</v>
      </c>
      <c r="H128" s="7">
        <f t="shared" si="171"/>
        <v>-0.10291613188624205</v>
      </c>
      <c r="I128" s="7">
        <f t="shared" si="172"/>
        <v>5.2905438553436497E-2</v>
      </c>
      <c r="J128" s="6">
        <f t="shared" si="173"/>
        <v>-2.6288399133423099</v>
      </c>
      <c r="K128" s="106">
        <f t="shared" si="174"/>
        <v>-9.7888741920795271E-3</v>
      </c>
      <c r="L128" s="106">
        <f t="shared" si="175"/>
        <v>8.6077649497327297E-2</v>
      </c>
      <c r="M128" s="106">
        <f t="shared" si="176"/>
        <v>0.17489732962104662</v>
      </c>
      <c r="N128" s="106">
        <f t="shared" si="177"/>
        <v>0.17324106708391643</v>
      </c>
      <c r="O128" s="106">
        <f t="shared" si="178"/>
        <v>0.15950751596092133</v>
      </c>
      <c r="P128" s="106">
        <f t="shared" si="179"/>
        <v>0.1720322955776841</v>
      </c>
      <c r="Q128" s="106">
        <f t="shared" si="180"/>
        <v>0.1639513131494956</v>
      </c>
      <c r="R128" s="106">
        <f t="shared" si="181"/>
        <v>0.1496162159114848</v>
      </c>
      <c r="AL128" s="93">
        <f>MAX(F19:F28)</f>
        <v>500</v>
      </c>
      <c r="AM128" s="93">
        <f t="shared" si="182"/>
        <v>7939732.1467260756</v>
      </c>
      <c r="AN128" s="93">
        <f t="shared" si="183"/>
        <v>7844237.3400932644</v>
      </c>
      <c r="AO128" s="93">
        <f t="shared" si="184"/>
        <v>7636165.1912168982</v>
      </c>
      <c r="AU128" s="93">
        <f>MAX(F19:F28)</f>
        <v>500</v>
      </c>
      <c r="AV128" s="93">
        <f t="shared" si="185"/>
        <v>7928639.2343297051</v>
      </c>
      <c r="AW128" s="93">
        <f t="shared" si="186"/>
        <v>7837425.2006967366</v>
      </c>
      <c r="AX128" s="93">
        <f t="shared" si="187"/>
        <v>7484344.376909486</v>
      </c>
    </row>
    <row r="129" spans="1:18" ht="13.5" customHeight="1" x14ac:dyDescent="0.25">
      <c r="A129" s="75" t="str">
        <f>'Sample Data Formatted'!A50</f>
        <v>Test 47</v>
      </c>
      <c r="B129" s="71" t="str">
        <f>'Sample Data Formatted'!B50</f>
        <v>Test compound</v>
      </c>
      <c r="C129" s="72">
        <f>INDEX('Sample Data Formatted'!D50:GW50, MATCH('ESTD Template'!$B$7,'Sample Data Formatted'!$D$3:$GW$3, 0))</f>
        <v>21487</v>
      </c>
      <c r="D129" s="73"/>
      <c r="E129" s="71"/>
      <c r="F129" s="7">
        <f t="shared" si="188"/>
        <v>1.2310840500906308</v>
      </c>
      <c r="G129" s="7">
        <f t="shared" si="170"/>
        <v>-1.4445387687825675</v>
      </c>
      <c r="H129" s="7">
        <f t="shared" si="171"/>
        <v>1.0629509062524818</v>
      </c>
      <c r="I129" s="7">
        <f t="shared" si="172"/>
        <v>1.1627847845281125</v>
      </c>
      <c r="J129" s="6">
        <f t="shared" si="173"/>
        <v>-1.4444253626218659</v>
      </c>
      <c r="K129" s="106">
        <f t="shared" si="174"/>
        <v>1.0969511377060184</v>
      </c>
      <c r="L129" s="106">
        <f t="shared" si="175"/>
        <v>1.1319735336848631</v>
      </c>
      <c r="M129" s="106">
        <f t="shared" si="176"/>
        <v>1.3498631183791052</v>
      </c>
      <c r="N129" s="106">
        <f t="shared" si="177"/>
        <v>1.337080031764408</v>
      </c>
      <c r="O129" s="106">
        <f t="shared" si="178"/>
        <v>1.231084050090631</v>
      </c>
      <c r="P129" s="106">
        <f t="shared" si="179"/>
        <v>1.3278124951759007</v>
      </c>
      <c r="Q129" s="106">
        <f t="shared" si="180"/>
        <v>1.2655959193201467</v>
      </c>
      <c r="R129" s="106">
        <f t="shared" si="181"/>
        <v>1.1551971639478151</v>
      </c>
    </row>
    <row r="130" spans="1:18" ht="13.5" customHeight="1" x14ac:dyDescent="0.25">
      <c r="A130" s="75" t="str">
        <f>'Sample Data Formatted'!A51</f>
        <v>Test 48</v>
      </c>
      <c r="B130" s="71" t="str">
        <f>'Sample Data Formatted'!B51</f>
        <v>Test compound</v>
      </c>
      <c r="C130" s="72">
        <f>INDEX('Sample Data Formatted'!D51:GW51, MATCH('ESTD Template'!$B$7,'Sample Data Formatted'!$D$3:$GW$3, 0))</f>
        <v>13604</v>
      </c>
      <c r="D130" s="73"/>
      <c r="E130" s="71"/>
      <c r="F130" s="7">
        <f t="shared" si="188"/>
        <v>0.77943256003318007</v>
      </c>
      <c r="G130" s="7">
        <f t="shared" si="170"/>
        <v>-1.9437510612138191</v>
      </c>
      <c r="H130" s="7">
        <f t="shared" si="171"/>
        <v>0.57155755429570687</v>
      </c>
      <c r="I130" s="7">
        <f t="shared" si="172"/>
        <v>0.69498930335833387</v>
      </c>
      <c r="J130" s="6">
        <f t="shared" si="173"/>
        <v>-1.9436361745813557</v>
      </c>
      <c r="K130" s="106">
        <f t="shared" si="174"/>
        <v>0.63043573499632144</v>
      </c>
      <c r="L130" s="106">
        <f t="shared" si="175"/>
        <v>0.69106787787272839</v>
      </c>
      <c r="M130" s="106">
        <f t="shared" si="176"/>
        <v>0.85463479603617754</v>
      </c>
      <c r="N130" s="106">
        <f t="shared" si="177"/>
        <v>0.84654147866724105</v>
      </c>
      <c r="O130" s="106">
        <f t="shared" si="178"/>
        <v>0.77943256003318029</v>
      </c>
      <c r="P130" s="106">
        <f t="shared" si="179"/>
        <v>0.84065745857029694</v>
      </c>
      <c r="Q130" s="106">
        <f t="shared" si="180"/>
        <v>0.80122570489064737</v>
      </c>
      <c r="R130" s="106">
        <f t="shared" si="181"/>
        <v>0.73126518855700806</v>
      </c>
    </row>
    <row r="131" spans="1:18" ht="13.5" customHeight="1" x14ac:dyDescent="0.25">
      <c r="A131" s="75" t="str">
        <f>'Sample Data Formatted'!A52</f>
        <v>Test 49</v>
      </c>
      <c r="B131" s="71" t="str">
        <f>'Sample Data Formatted'!B52</f>
        <v>Test compound</v>
      </c>
      <c r="C131" s="72">
        <f>INDEX('Sample Data Formatted'!D52:GW52, MATCH('ESTD Template'!$B$7,'Sample Data Formatted'!$D$3:$GW$3, 0))</f>
        <v>24307</v>
      </c>
      <c r="D131" s="73"/>
      <c r="E131" s="71"/>
      <c r="F131" s="7">
        <f t="shared" si="188"/>
        <v>1.3926541632407019</v>
      </c>
      <c r="G131" s="7">
        <f t="shared" si="170"/>
        <v>-1.2659546428589179</v>
      </c>
      <c r="H131" s="7">
        <f t="shared" si="171"/>
        <v>1.2387379483072964</v>
      </c>
      <c r="I131" s="7">
        <f t="shared" si="172"/>
        <v>1.3301301171297586</v>
      </c>
      <c r="J131" s="6">
        <f t="shared" si="173"/>
        <v>-1.2658417585797979</v>
      </c>
      <c r="K131" s="106">
        <f t="shared" si="174"/>
        <v>1.2638538019407755</v>
      </c>
      <c r="L131" s="106">
        <f t="shared" si="175"/>
        <v>1.2897271860171071</v>
      </c>
      <c r="M131" s="106">
        <f t="shared" si="176"/>
        <v>1.5270220514004238</v>
      </c>
      <c r="N131" s="106">
        <f t="shared" si="177"/>
        <v>1.5125612850606165</v>
      </c>
      <c r="O131" s="106">
        <f t="shared" si="178"/>
        <v>1.3926541632407021</v>
      </c>
      <c r="P131" s="106">
        <f t="shared" si="179"/>
        <v>1.502087999227063</v>
      </c>
      <c r="Q131" s="106">
        <f t="shared" si="180"/>
        <v>1.43173204538171</v>
      </c>
      <c r="R131" s="106">
        <f t="shared" si="181"/>
        <v>1.3068853085907524</v>
      </c>
    </row>
    <row r="132" spans="1:18" ht="13.5" customHeight="1" x14ac:dyDescent="0.25">
      <c r="A132" s="75" t="str">
        <f>'Sample Data Formatted'!A53</f>
        <v>Test 50</v>
      </c>
      <c r="B132" s="71" t="str">
        <f>'Sample Data Formatted'!B53</f>
        <v>Test compound</v>
      </c>
      <c r="C132" s="72">
        <f>INDEX('Sample Data Formatted'!D53:GW53, MATCH('ESTD Template'!$B$7,'Sample Data Formatted'!$D$3:$GW$3, 0))</f>
        <v>8921</v>
      </c>
      <c r="D132" s="73"/>
      <c r="E132" s="71"/>
      <c r="F132" s="7">
        <f t="shared" si="188"/>
        <v>0.51112304234460448</v>
      </c>
      <c r="G132" s="7">
        <f t="shared" si="170"/>
        <v>-2.2403147001146886</v>
      </c>
      <c r="H132" s="7">
        <f t="shared" si="171"/>
        <v>0.27963885998978572</v>
      </c>
      <c r="I132" s="7">
        <f t="shared" si="172"/>
        <v>0.41708923506985562</v>
      </c>
      <c r="J132" s="6">
        <f t="shared" si="173"/>
        <v>-2.240198939810873</v>
      </c>
      <c r="K132" s="106">
        <f t="shared" si="174"/>
        <v>0.35332585176596371</v>
      </c>
      <c r="L132" s="106">
        <f t="shared" si="175"/>
        <v>0.429195977857385</v>
      </c>
      <c r="M132" s="106">
        <f t="shared" si="176"/>
        <v>0.56043788705077469</v>
      </c>
      <c r="N132" s="106">
        <f t="shared" si="177"/>
        <v>0.5551305888849204</v>
      </c>
      <c r="O132" s="106">
        <f t="shared" si="178"/>
        <v>0.51112304234460459</v>
      </c>
      <c r="P132" s="106">
        <f t="shared" si="179"/>
        <v>0.5512656416983851</v>
      </c>
      <c r="Q132" s="106">
        <f t="shared" si="180"/>
        <v>0.52539188250726199</v>
      </c>
      <c r="R132" s="106">
        <f t="shared" si="181"/>
        <v>0.47948941920838983</v>
      </c>
    </row>
    <row r="133" spans="1:18" ht="13.5" customHeight="1" x14ac:dyDescent="0.25">
      <c r="A133" s="75" t="str">
        <f>'Sample Data Formatted'!A54</f>
        <v>Test 51</v>
      </c>
      <c r="B133" s="71" t="str">
        <f>'Sample Data Formatted'!B54</f>
        <v>Test compound</v>
      </c>
      <c r="C133" s="72">
        <f>INDEX('Sample Data Formatted'!D54:GW54, MATCH('ESTD Template'!$B$7,'Sample Data Formatted'!$D$3:$GW$3, 0))</f>
        <v>11071</v>
      </c>
      <c r="D133" s="73"/>
      <c r="E133" s="71"/>
      <c r="F133" s="7">
        <f t="shared" si="188"/>
        <v>0.6343059300299424</v>
      </c>
      <c r="G133" s="7">
        <f t="shared" si="170"/>
        <v>-2.1041601360239626</v>
      </c>
      <c r="H133" s="7">
        <f t="shared" si="171"/>
        <v>0.41366089559895297</v>
      </c>
      <c r="I133" s="7">
        <f t="shared" si="172"/>
        <v>0.5446752155994794</v>
      </c>
      <c r="J133" s="6">
        <f t="shared" si="173"/>
        <v>-2.10404477306923</v>
      </c>
      <c r="K133" s="106">
        <f t="shared" si="174"/>
        <v>0.48054630090846728</v>
      </c>
      <c r="L133" s="106">
        <f t="shared" si="175"/>
        <v>0.54941831987206935</v>
      </c>
      <c r="M133" s="106">
        <f t="shared" si="176"/>
        <v>0.69550586790036173</v>
      </c>
      <c r="N133" s="106">
        <f t="shared" si="177"/>
        <v>0.68891948767458289</v>
      </c>
      <c r="O133" s="106">
        <f t="shared" si="178"/>
        <v>0.63430593002994251</v>
      </c>
      <c r="P133" s="106">
        <f t="shared" si="179"/>
        <v>0.68412673163186222</v>
      </c>
      <c r="Q133" s="106">
        <f t="shared" si="180"/>
        <v>0.65202632692096441</v>
      </c>
      <c r="R133" s="106">
        <f t="shared" si="181"/>
        <v>0.59507537922530773</v>
      </c>
    </row>
    <row r="134" spans="1:18" ht="13.5" customHeight="1" x14ac:dyDescent="0.25">
      <c r="A134" s="75" t="str">
        <f>'Sample Data Formatted'!A55</f>
        <v>Test 52</v>
      </c>
      <c r="B134" s="71" t="str">
        <f>'Sample Data Formatted'!B55</f>
        <v>Test compound</v>
      </c>
      <c r="C134" s="72">
        <f>INDEX('Sample Data Formatted'!D55:GW55, MATCH('ESTD Template'!$B$7,'Sample Data Formatted'!$D$3:$GW$3, 0))</f>
        <v>8660</v>
      </c>
      <c r="D134" s="73"/>
      <c r="E134" s="71"/>
      <c r="F134" s="7">
        <f t="shared" si="188"/>
        <v>0.49616921272326814</v>
      </c>
      <c r="G134" s="7">
        <f t="shared" si="170"/>
        <v>-2.25684323091826</v>
      </c>
      <c r="H134" s="7">
        <f t="shared" si="171"/>
        <v>0.26336920822513793</v>
      </c>
      <c r="I134" s="7">
        <f t="shared" si="172"/>
        <v>0.40160089045672454</v>
      </c>
      <c r="J134" s="6">
        <f t="shared" si="173"/>
        <v>-2.2567274242257689</v>
      </c>
      <c r="K134" s="106">
        <f t="shared" si="174"/>
        <v>0.33788219887644172</v>
      </c>
      <c r="L134" s="106">
        <f t="shared" si="175"/>
        <v>0.41460212093748888</v>
      </c>
      <c r="M134" s="106">
        <f t="shared" si="176"/>
        <v>0.54404126239880157</v>
      </c>
      <c r="N134" s="106">
        <f t="shared" si="177"/>
        <v>0.5388892388458032</v>
      </c>
      <c r="O134" s="106">
        <f t="shared" si="178"/>
        <v>0.49616921272326819</v>
      </c>
      <c r="P134" s="106">
        <f t="shared" si="179"/>
        <v>0.53513702011018427</v>
      </c>
      <c r="Q134" s="106">
        <f t="shared" si="180"/>
        <v>0.51001938585847584</v>
      </c>
      <c r="R134" s="106">
        <f t="shared" si="181"/>
        <v>0.46545853305110935</v>
      </c>
    </row>
    <row r="135" spans="1:18" ht="13.5" customHeight="1" x14ac:dyDescent="0.25">
      <c r="A135" s="75" t="str">
        <f>'Sample Data Formatted'!A56</f>
        <v>Test 53</v>
      </c>
      <c r="B135" s="71" t="str">
        <f>'Sample Data Formatted'!B56</f>
        <v>Test compound</v>
      </c>
      <c r="C135" s="72">
        <f>INDEX('Sample Data Formatted'!D56:GW56, MATCH('ESTD Template'!$B$7,'Sample Data Formatted'!$D$3:$GW$3, 0))</f>
        <v>11406</v>
      </c>
      <c r="D135" s="73"/>
      <c r="E135" s="71"/>
      <c r="F135" s="7">
        <f t="shared" si="188"/>
        <v>0.65349954276230904</v>
      </c>
      <c r="G135" s="7">
        <f t="shared" si="170"/>
        <v>-2.0829453551075008</v>
      </c>
      <c r="H135" s="7">
        <f t="shared" si="171"/>
        <v>0.43454339882177673</v>
      </c>
      <c r="I135" s="7">
        <f t="shared" si="172"/>
        <v>0.56455489163549055</v>
      </c>
      <c r="J135" s="6">
        <f t="shared" si="173"/>
        <v>-2.0828300588925059</v>
      </c>
      <c r="K135" s="106">
        <f t="shared" si="174"/>
        <v>0.50036944264718475</v>
      </c>
      <c r="L135" s="106">
        <f t="shared" si="175"/>
        <v>0.56815140064960301</v>
      </c>
      <c r="M135" s="106">
        <f t="shared" si="176"/>
        <v>0.71655134398622766</v>
      </c>
      <c r="N135" s="106">
        <f t="shared" si="177"/>
        <v>0.70976566492785587</v>
      </c>
      <c r="O135" s="106">
        <f t="shared" si="178"/>
        <v>0.65349954276230915</v>
      </c>
      <c r="P135" s="106">
        <f t="shared" si="179"/>
        <v>0.70482847134351179</v>
      </c>
      <c r="Q135" s="106">
        <f t="shared" si="180"/>
        <v>0.67175818475068594</v>
      </c>
      <c r="R135" s="106">
        <f t="shared" si="181"/>
        <v>0.61308622635949861</v>
      </c>
    </row>
    <row r="136" spans="1:18" ht="13.5" customHeight="1" x14ac:dyDescent="0.25">
      <c r="A136" s="75" t="str">
        <f>'Sample Data Formatted'!A57</f>
        <v>Test 54</v>
      </c>
      <c r="B136" s="71" t="str">
        <f>'Sample Data Formatted'!B57</f>
        <v>Test compound</v>
      </c>
      <c r="C136" s="72">
        <f>INDEX('Sample Data Formatted'!D57:GW57, MATCH('ESTD Template'!$B$7,'Sample Data Formatted'!$D$3:$GW$3, 0))</f>
        <v>8294</v>
      </c>
      <c r="D136" s="73"/>
      <c r="E136" s="71"/>
      <c r="F136" s="7">
        <f t="shared" si="188"/>
        <v>0.47519947463357803</v>
      </c>
      <c r="G136" s="7">
        <f t="shared" si="170"/>
        <v>-2.2800211706657976</v>
      </c>
      <c r="H136" s="7">
        <f t="shared" si="171"/>
        <v>0.24055429425632158</v>
      </c>
      <c r="I136" s="7">
        <f t="shared" si="172"/>
        <v>0.37988160260842579</v>
      </c>
      <c r="J136" s="6">
        <f t="shared" si="173"/>
        <v>-2.2799052930607071</v>
      </c>
      <c r="K136" s="106">
        <f t="shared" si="174"/>
        <v>0.31622569811086271</v>
      </c>
      <c r="L136" s="106">
        <f t="shared" si="175"/>
        <v>0.39413738227221823</v>
      </c>
      <c r="M136" s="106">
        <f t="shared" si="176"/>
        <v>0.52104829449603474</v>
      </c>
      <c r="N136" s="106">
        <f t="shared" si="177"/>
        <v>0.51611401235416765</v>
      </c>
      <c r="O136" s="106">
        <f t="shared" si="178"/>
        <v>0.47519947463357814</v>
      </c>
      <c r="P136" s="106">
        <f t="shared" si="179"/>
        <v>0.5125199078882372</v>
      </c>
      <c r="Q136" s="106">
        <f t="shared" si="180"/>
        <v>0.48846267396795728</v>
      </c>
      <c r="R136" s="106">
        <f t="shared" si="181"/>
        <v>0.4457832970612608</v>
      </c>
    </row>
    <row r="137" spans="1:18" ht="13.5" customHeight="1" x14ac:dyDescent="0.25">
      <c r="A137" s="75" t="str">
        <f>'Sample Data Formatted'!A58</f>
        <v>Test 55</v>
      </c>
      <c r="B137" s="71" t="str">
        <f>'Sample Data Formatted'!B58</f>
        <v>Test compound</v>
      </c>
      <c r="C137" s="72">
        <f>INDEX('Sample Data Formatted'!D58:GW58, MATCH('ESTD Template'!$B$7,'Sample Data Formatted'!$D$3:$GW$3, 0))</f>
        <v>20362</v>
      </c>
      <c r="D137" s="73"/>
      <c r="E137" s="71"/>
      <c r="F137" s="7">
        <f t="shared" si="188"/>
        <v>1.1666278879296981</v>
      </c>
      <c r="G137" s="7">
        <f t="shared" si="170"/>
        <v>-1.5157824360393426</v>
      </c>
      <c r="H137" s="7">
        <f t="shared" si="171"/>
        <v>0.99282309692210335</v>
      </c>
      <c r="I137" s="7">
        <f t="shared" si="172"/>
        <v>1.0960246784370302</v>
      </c>
      <c r="J137" s="6">
        <f t="shared" si="173"/>
        <v>-1.5156688169697614</v>
      </c>
      <c r="K137" s="106">
        <f t="shared" si="174"/>
        <v>1.0303698716524383</v>
      </c>
      <c r="L137" s="106">
        <f t="shared" si="175"/>
        <v>1.0690439648003549</v>
      </c>
      <c r="M137" s="106">
        <f t="shared" si="176"/>
        <v>1.2791880121206003</v>
      </c>
      <c r="N137" s="106">
        <f t="shared" si="177"/>
        <v>1.2670742126302823</v>
      </c>
      <c r="O137" s="106">
        <f t="shared" si="178"/>
        <v>1.1666278879296983</v>
      </c>
      <c r="P137" s="106">
        <f t="shared" si="179"/>
        <v>1.2582883756681984</v>
      </c>
      <c r="Q137" s="106">
        <f t="shared" si="180"/>
        <v>1.1993205801398297</v>
      </c>
      <c r="R137" s="106">
        <f t="shared" si="181"/>
        <v>1.0946883044337576</v>
      </c>
    </row>
    <row r="138" spans="1:18" ht="13.5" customHeight="1" x14ac:dyDescent="0.25">
      <c r="A138" s="75" t="str">
        <f>'Sample Data Formatted'!A59</f>
        <v>Test 56</v>
      </c>
      <c r="B138" s="71" t="str">
        <f>'Sample Data Formatted'!B59</f>
        <v>Test compound</v>
      </c>
      <c r="C138" s="72">
        <f>INDEX('Sample Data Formatted'!D59:GW59, MATCH('ESTD Template'!$B$7,'Sample Data Formatted'!$D$3:$GW$3, 0))</f>
        <v>20054</v>
      </c>
      <c r="D138" s="73"/>
      <c r="E138" s="71"/>
      <c r="F138" s="7">
        <f t="shared" si="188"/>
        <v>1.1489812230891938</v>
      </c>
      <c r="G138" s="7">
        <f t="shared" si="170"/>
        <v>-1.535287368941642</v>
      </c>
      <c r="H138" s="7">
        <f t="shared" si="171"/>
        <v>0.97362366112320864</v>
      </c>
      <c r="I138" s="7">
        <f t="shared" si="172"/>
        <v>1.077747244947205</v>
      </c>
      <c r="J138" s="6">
        <f t="shared" si="173"/>
        <v>-1.5351736922503818</v>
      </c>
      <c r="K138" s="106">
        <f t="shared" si="174"/>
        <v>1.0121416236983052</v>
      </c>
      <c r="L138" s="106">
        <f t="shared" si="175"/>
        <v>1.0518156518749007</v>
      </c>
      <c r="M138" s="106">
        <f t="shared" si="176"/>
        <v>1.2598387385849386</v>
      </c>
      <c r="N138" s="106">
        <f t="shared" si="177"/>
        <v>1.2479081750362284</v>
      </c>
      <c r="O138" s="106">
        <f t="shared" si="178"/>
        <v>1.148981223089194</v>
      </c>
      <c r="P138" s="106">
        <f t="shared" si="179"/>
        <v>1.2392542846130539</v>
      </c>
      <c r="Q138" s="106">
        <f t="shared" si="180"/>
        <v>1.181176100799286</v>
      </c>
      <c r="R138" s="106">
        <f t="shared" si="181"/>
        <v>1.0781228232740616</v>
      </c>
    </row>
    <row r="139" spans="1:18" ht="13.5" customHeight="1" x14ac:dyDescent="0.25">
      <c r="A139" s="75" t="str">
        <f>'Sample Data Formatted'!A60</f>
        <v>Test 57</v>
      </c>
      <c r="B139" s="71" t="str">
        <f>'Sample Data Formatted'!B60</f>
        <v>Test compound</v>
      </c>
      <c r="C139" s="72">
        <f>INDEX('Sample Data Formatted'!D60:GW60, MATCH('ESTD Template'!$B$7,'Sample Data Formatted'!$D$3:$GW$3, 0))</f>
        <v>4003</v>
      </c>
      <c r="D139" s="73"/>
      <c r="E139" s="71"/>
      <c r="F139" s="7">
        <f t="shared" si="188"/>
        <v>0.22934934856018963</v>
      </c>
      <c r="G139" s="7">
        <f t="shared" si="170"/>
        <v>-2.5517603495091952</v>
      </c>
      <c r="H139" s="7">
        <f t="shared" si="171"/>
        <v>-2.6928754487369987E-2</v>
      </c>
      <c r="I139" s="7">
        <f t="shared" si="172"/>
        <v>0.1252437223979069</v>
      </c>
      <c r="J139" s="6">
        <f t="shared" si="173"/>
        <v>-2.5516436683159887</v>
      </c>
      <c r="K139" s="106">
        <f t="shared" si="174"/>
        <v>6.2334030751614047E-2</v>
      </c>
      <c r="L139" s="106">
        <f t="shared" si="175"/>
        <v>0.15422618563780666</v>
      </c>
      <c r="M139" s="106">
        <f t="shared" si="176"/>
        <v>0.25147773364692871</v>
      </c>
      <c r="N139" s="106">
        <f t="shared" si="177"/>
        <v>0.24909626132791574</v>
      </c>
      <c r="O139" s="106">
        <f t="shared" si="178"/>
        <v>0.22934934856018968</v>
      </c>
      <c r="P139" s="106">
        <f t="shared" si="179"/>
        <v>0.24735896843514599</v>
      </c>
      <c r="Q139" s="106">
        <f t="shared" si="180"/>
        <v>0.23574150694134718</v>
      </c>
      <c r="R139" s="106">
        <f t="shared" si="181"/>
        <v>0.2151325662234663</v>
      </c>
    </row>
    <row r="140" spans="1:18" ht="13.5" customHeight="1" x14ac:dyDescent="0.25">
      <c r="A140" s="75" t="str">
        <f>'Sample Data Formatted'!A61</f>
        <v>Test 58</v>
      </c>
      <c r="B140" s="71" t="str">
        <f>'Sample Data Formatted'!B61</f>
        <v>Test compound</v>
      </c>
      <c r="C140" s="72">
        <f>INDEX('Sample Data Formatted'!D61:GW61, MATCH('ESTD Template'!$B$7,'Sample Data Formatted'!$D$3:$GW$3, 0))</f>
        <v>4635</v>
      </c>
      <c r="D140" s="73"/>
      <c r="E140" s="71"/>
      <c r="F140" s="7">
        <f t="shared" si="188"/>
        <v>0.26555938810304247</v>
      </c>
      <c r="G140" s="7">
        <f t="shared" si="170"/>
        <v>-2.5117372404369442</v>
      </c>
      <c r="H140" s="7">
        <f t="shared" si="171"/>
        <v>1.2467490398673607E-2</v>
      </c>
      <c r="I140" s="7">
        <f t="shared" si="172"/>
        <v>0.16274806644196374</v>
      </c>
      <c r="J140" s="6">
        <f t="shared" si="173"/>
        <v>-2.5116206726002606</v>
      </c>
      <c r="K140" s="106">
        <f t="shared" si="174"/>
        <v>9.972730076959703E-2</v>
      </c>
      <c r="L140" s="106">
        <f t="shared" si="175"/>
        <v>0.18955939312207434</v>
      </c>
      <c r="M140" s="106">
        <f t="shared" si="176"/>
        <v>0.29118143778503991</v>
      </c>
      <c r="N140" s="106">
        <f t="shared" si="177"/>
        <v>0.28842397483259791</v>
      </c>
      <c r="O140" s="106">
        <f t="shared" si="178"/>
        <v>0.26555938810304253</v>
      </c>
      <c r="P140" s="106">
        <f t="shared" si="179"/>
        <v>0.28641284581598314</v>
      </c>
      <c r="Q140" s="106">
        <f t="shared" si="180"/>
        <v>0.27296231371033863</v>
      </c>
      <c r="R140" s="106">
        <f t="shared" si="181"/>
        <v>0.2491013482013924</v>
      </c>
    </row>
    <row r="141" spans="1:18" ht="13.5" customHeight="1" x14ac:dyDescent="0.25">
      <c r="A141" s="75" t="str">
        <f>'Sample Data Formatted'!A62</f>
        <v>Test 59</v>
      </c>
      <c r="B141" s="71" t="str">
        <f>'Sample Data Formatted'!B62</f>
        <v>Test compound</v>
      </c>
      <c r="C141" s="72">
        <f>INDEX('Sample Data Formatted'!D62:GW62, MATCH('ESTD Template'!$B$7,'Sample Data Formatted'!$D$3:$GW$3, 0))</f>
        <v>16646</v>
      </c>
      <c r="D141" s="73"/>
      <c r="E141" s="71"/>
      <c r="F141" s="7">
        <f t="shared" si="188"/>
        <v>0.95372202251634197</v>
      </c>
      <c r="G141" s="7">
        <f t="shared" si="170"/>
        <v>-1.7511081849514993</v>
      </c>
      <c r="H141" s="7">
        <f t="shared" si="171"/>
        <v>0.76118315072504961</v>
      </c>
      <c r="I141" s="7">
        <f t="shared" si="172"/>
        <v>0.87550863022862013</v>
      </c>
      <c r="J141" s="6">
        <f t="shared" si="173"/>
        <v>-1.7509938723068263</v>
      </c>
      <c r="K141" s="106">
        <f t="shared" si="174"/>
        <v>0.81045364486456473</v>
      </c>
      <c r="L141" s="106">
        <f t="shared" si="175"/>
        <v>0.86119709548900647</v>
      </c>
      <c r="M141" s="106">
        <f t="shared" si="176"/>
        <v>1.0457402833591745</v>
      </c>
      <c r="N141" s="106">
        <f t="shared" si="177"/>
        <v>1.0358372136059169</v>
      </c>
      <c r="O141" s="106">
        <f t="shared" si="178"/>
        <v>0.95372202251634208</v>
      </c>
      <c r="P141" s="106">
        <f t="shared" si="179"/>
        <v>1.0286452508916422</v>
      </c>
      <c r="Q141" s="106">
        <f t="shared" si="180"/>
        <v>0.98041537871426809</v>
      </c>
      <c r="R141" s="106">
        <f t="shared" si="181"/>
        <v>0.89484119169031884</v>
      </c>
    </row>
    <row r="142" spans="1:18" ht="13.5" customHeight="1" x14ac:dyDescent="0.25">
      <c r="A142" s="75" t="str">
        <f>'Sample Data Formatted'!A63</f>
        <v>Test 60</v>
      </c>
      <c r="B142" s="71" t="str">
        <f>'Sample Data Formatted'!B63</f>
        <v>Test compound</v>
      </c>
      <c r="C142" s="72">
        <f>INDEX('Sample Data Formatted'!D63:GW63, MATCH('ESTD Template'!$B$7,'Sample Data Formatted'!$D$3:$GW$3, 0))</f>
        <v>2784</v>
      </c>
      <c r="D142" s="73"/>
      <c r="E142" s="71"/>
      <c r="F142" s="7">
        <f t="shared" si="188"/>
        <v>0.1595075159609213</v>
      </c>
      <c r="G142" s="7">
        <f t="shared" si="170"/>
        <v>-2.6289568209634253</v>
      </c>
      <c r="H142" s="7">
        <f t="shared" si="171"/>
        <v>-0.10291613188624205</v>
      </c>
      <c r="I142" s="7">
        <f t="shared" si="172"/>
        <v>5.2905438553436497E-2</v>
      </c>
      <c r="J142" s="6">
        <f t="shared" si="173"/>
        <v>-2.6288399133423099</v>
      </c>
      <c r="K142" s="106">
        <f t="shared" si="174"/>
        <v>-9.7888741920795271E-3</v>
      </c>
      <c r="L142" s="106">
        <f t="shared" si="175"/>
        <v>8.6077649497327297E-2</v>
      </c>
      <c r="M142" s="106">
        <f t="shared" si="176"/>
        <v>0.17489732962104662</v>
      </c>
      <c r="N142" s="106">
        <f t="shared" si="177"/>
        <v>0.17324106708391643</v>
      </c>
      <c r="O142" s="106">
        <f t="shared" si="178"/>
        <v>0.15950751596092133</v>
      </c>
      <c r="P142" s="106">
        <f t="shared" si="179"/>
        <v>0.1720322955776841</v>
      </c>
      <c r="Q142" s="106">
        <f t="shared" si="180"/>
        <v>0.1639513131494956</v>
      </c>
      <c r="R142" s="106">
        <f t="shared" si="181"/>
        <v>0.1496162159114848</v>
      </c>
    </row>
    <row r="143" spans="1:18" ht="13.5" customHeight="1" x14ac:dyDescent="0.25">
      <c r="A143" s="75" t="str">
        <f>'Sample Data Formatted'!A64</f>
        <v>Test 61</v>
      </c>
      <c r="B143" s="71" t="str">
        <f>'Sample Data Formatted'!B64</f>
        <v>Test compound</v>
      </c>
      <c r="C143" s="72">
        <f>INDEX('Sample Data Formatted'!D64:GW64, MATCH('ESTD Template'!$B$7,'Sample Data Formatted'!$D$3:$GW$3, 0))</f>
        <v>21487</v>
      </c>
      <c r="D143" s="73"/>
      <c r="E143" s="71"/>
      <c r="F143" s="7">
        <f t="shared" si="188"/>
        <v>1.2310840500906308</v>
      </c>
      <c r="G143" s="7">
        <f t="shared" si="170"/>
        <v>-1.4445387687825675</v>
      </c>
      <c r="H143" s="7">
        <f t="shared" si="171"/>
        <v>1.0629509062524818</v>
      </c>
      <c r="I143" s="7">
        <f t="shared" si="172"/>
        <v>1.1627847845281125</v>
      </c>
      <c r="J143" s="6">
        <f t="shared" si="173"/>
        <v>-1.4444253626218659</v>
      </c>
      <c r="K143" s="106">
        <f t="shared" si="174"/>
        <v>1.0969511377060184</v>
      </c>
      <c r="L143" s="106">
        <f t="shared" si="175"/>
        <v>1.1319735336848631</v>
      </c>
      <c r="M143" s="106">
        <f t="shared" si="176"/>
        <v>1.3498631183791052</v>
      </c>
      <c r="N143" s="106">
        <f t="shared" si="177"/>
        <v>1.337080031764408</v>
      </c>
      <c r="O143" s="106">
        <f t="shared" si="178"/>
        <v>1.231084050090631</v>
      </c>
      <c r="P143" s="106">
        <f t="shared" si="179"/>
        <v>1.3278124951759007</v>
      </c>
      <c r="Q143" s="106">
        <f t="shared" si="180"/>
        <v>1.2655959193201467</v>
      </c>
      <c r="R143" s="106">
        <f t="shared" si="181"/>
        <v>1.1551971639478151</v>
      </c>
    </row>
    <row r="144" spans="1:18" ht="13.5" customHeight="1" x14ac:dyDescent="0.25">
      <c r="A144" s="75" t="str">
        <f>'Sample Data Formatted'!A65</f>
        <v>Test 62</v>
      </c>
      <c r="B144" s="71" t="str">
        <f>'Sample Data Formatted'!B65</f>
        <v>Test compound</v>
      </c>
      <c r="C144" s="72">
        <f>INDEX('Sample Data Formatted'!D65:GW65, MATCH('ESTD Template'!$B$7,'Sample Data Formatted'!$D$3:$GW$3, 0))</f>
        <v>13604</v>
      </c>
      <c r="D144" s="73"/>
      <c r="E144" s="71"/>
      <c r="F144" s="7">
        <f t="shared" si="188"/>
        <v>0.77943256003318007</v>
      </c>
      <c r="G144" s="7">
        <f t="shared" si="170"/>
        <v>-1.9437510612138191</v>
      </c>
      <c r="H144" s="7">
        <f t="shared" si="171"/>
        <v>0.57155755429570687</v>
      </c>
      <c r="I144" s="7">
        <f t="shared" si="172"/>
        <v>0.69498930335833387</v>
      </c>
      <c r="J144" s="6">
        <f t="shared" si="173"/>
        <v>-1.9436361745813557</v>
      </c>
      <c r="K144" s="106">
        <f t="shared" si="174"/>
        <v>0.63043573499632144</v>
      </c>
      <c r="L144" s="106">
        <f t="shared" si="175"/>
        <v>0.69106787787272839</v>
      </c>
      <c r="M144" s="106">
        <f t="shared" si="176"/>
        <v>0.85463479603617754</v>
      </c>
      <c r="N144" s="106">
        <f t="shared" si="177"/>
        <v>0.84654147866724105</v>
      </c>
      <c r="O144" s="106">
        <f t="shared" si="178"/>
        <v>0.77943256003318029</v>
      </c>
      <c r="P144" s="106">
        <f t="shared" si="179"/>
        <v>0.84065745857029694</v>
      </c>
      <c r="Q144" s="106">
        <f t="shared" si="180"/>
        <v>0.80122570489064737</v>
      </c>
      <c r="R144" s="106">
        <f t="shared" si="181"/>
        <v>0.73126518855700806</v>
      </c>
    </row>
    <row r="145" spans="1:18" ht="13.5" customHeight="1" x14ac:dyDescent="0.25">
      <c r="A145" s="75" t="str">
        <f>'Sample Data Formatted'!A66</f>
        <v>Test 63</v>
      </c>
      <c r="B145" s="71" t="str">
        <f>'Sample Data Formatted'!B66</f>
        <v>Test compound</v>
      </c>
      <c r="C145" s="72">
        <f>INDEX('Sample Data Formatted'!D66:GW66, MATCH('ESTD Template'!$B$7,'Sample Data Formatted'!$D$3:$GW$3, 0))</f>
        <v>24307</v>
      </c>
      <c r="D145" s="73"/>
      <c r="E145" s="71"/>
      <c r="F145" s="7">
        <f t="shared" si="188"/>
        <v>1.3926541632407019</v>
      </c>
      <c r="G145" s="7">
        <f t="shared" si="170"/>
        <v>-1.2659546428589179</v>
      </c>
      <c r="H145" s="7">
        <f t="shared" si="171"/>
        <v>1.2387379483072964</v>
      </c>
      <c r="I145" s="7">
        <f t="shared" si="172"/>
        <v>1.3301301171297586</v>
      </c>
      <c r="J145" s="6">
        <f t="shared" si="173"/>
        <v>-1.2658417585797979</v>
      </c>
      <c r="K145" s="106">
        <f t="shared" si="174"/>
        <v>1.2638538019407755</v>
      </c>
      <c r="L145" s="106">
        <f t="shared" si="175"/>
        <v>1.2897271860171071</v>
      </c>
      <c r="M145" s="106">
        <f t="shared" si="176"/>
        <v>1.5270220514004238</v>
      </c>
      <c r="N145" s="106">
        <f t="shared" si="177"/>
        <v>1.5125612850606165</v>
      </c>
      <c r="O145" s="106">
        <f t="shared" si="178"/>
        <v>1.3926541632407021</v>
      </c>
      <c r="P145" s="106">
        <f t="shared" si="179"/>
        <v>1.502087999227063</v>
      </c>
      <c r="Q145" s="106">
        <f t="shared" si="180"/>
        <v>1.43173204538171</v>
      </c>
      <c r="R145" s="106">
        <f t="shared" si="181"/>
        <v>1.3068853085907524</v>
      </c>
    </row>
    <row r="146" spans="1:18" ht="13.5" customHeight="1" x14ac:dyDescent="0.25">
      <c r="A146" s="75" t="str">
        <f>'Sample Data Formatted'!A67</f>
        <v>Test 64</v>
      </c>
      <c r="B146" s="71" t="str">
        <f>'Sample Data Formatted'!B67</f>
        <v>Test compound</v>
      </c>
      <c r="C146" s="72">
        <f>INDEX('Sample Data Formatted'!D67:GW67, MATCH('ESTD Template'!$B$7,'Sample Data Formatted'!$D$3:$GW$3, 0))</f>
        <v>8921</v>
      </c>
      <c r="D146" s="73"/>
      <c r="E146" s="71"/>
      <c r="F146" s="7">
        <f t="shared" si="188"/>
        <v>0.51112304234460448</v>
      </c>
      <c r="G146" s="7">
        <f t="shared" si="170"/>
        <v>-2.2403147001146886</v>
      </c>
      <c r="H146" s="7">
        <f t="shared" si="171"/>
        <v>0.27963885998978572</v>
      </c>
      <c r="I146" s="7">
        <f t="shared" si="172"/>
        <v>0.41708923506985562</v>
      </c>
      <c r="J146" s="6">
        <f t="shared" si="173"/>
        <v>-2.240198939810873</v>
      </c>
      <c r="K146" s="106">
        <f t="shared" si="174"/>
        <v>0.35332585176596371</v>
      </c>
      <c r="L146" s="106">
        <f t="shared" si="175"/>
        <v>0.429195977857385</v>
      </c>
      <c r="M146" s="106">
        <f t="shared" si="176"/>
        <v>0.56043788705077469</v>
      </c>
      <c r="N146" s="106">
        <f t="shared" si="177"/>
        <v>0.5551305888849204</v>
      </c>
      <c r="O146" s="106">
        <f t="shared" si="178"/>
        <v>0.51112304234460459</v>
      </c>
      <c r="P146" s="106">
        <f t="shared" si="179"/>
        <v>0.5512656416983851</v>
      </c>
      <c r="Q146" s="106">
        <f t="shared" si="180"/>
        <v>0.52539188250726199</v>
      </c>
      <c r="R146" s="106">
        <f t="shared" si="181"/>
        <v>0.47948941920838983</v>
      </c>
    </row>
    <row r="147" spans="1:18" ht="13.5" customHeight="1" x14ac:dyDescent="0.25">
      <c r="A147" s="75" t="str">
        <f>'Sample Data Formatted'!A68</f>
        <v>Test 65</v>
      </c>
      <c r="B147" s="71" t="str">
        <f>'Sample Data Formatted'!B68</f>
        <v>Test compound</v>
      </c>
      <c r="C147" s="72">
        <f>INDEX('Sample Data Formatted'!D68:GW68, MATCH('ESTD Template'!$B$7,'Sample Data Formatted'!$D$3:$GW$3, 0))</f>
        <v>11071</v>
      </c>
      <c r="D147" s="73"/>
      <c r="E147" s="71"/>
      <c r="F147" s="7">
        <f t="shared" ref="F147:F182" si="189">C147/$E$31</f>
        <v>0.6343059300299424</v>
      </c>
      <c r="G147" s="7">
        <f t="shared" si="170"/>
        <v>-2.1041601360239626</v>
      </c>
      <c r="H147" s="7">
        <f t="shared" si="171"/>
        <v>0.41366089559895297</v>
      </c>
      <c r="I147" s="7">
        <f t="shared" si="172"/>
        <v>0.5446752155994794</v>
      </c>
      <c r="J147" s="6">
        <f t="shared" si="173"/>
        <v>-2.10404477306923</v>
      </c>
      <c r="K147" s="106">
        <f t="shared" si="174"/>
        <v>0.48054630090846728</v>
      </c>
      <c r="L147" s="106">
        <f t="shared" si="175"/>
        <v>0.54941831987206935</v>
      </c>
      <c r="M147" s="106">
        <f t="shared" si="176"/>
        <v>0.69550586790036173</v>
      </c>
      <c r="N147" s="106">
        <f t="shared" si="177"/>
        <v>0.68891948767458289</v>
      </c>
      <c r="O147" s="106">
        <f t="shared" si="178"/>
        <v>0.63430593002994251</v>
      </c>
      <c r="P147" s="106">
        <f t="shared" si="179"/>
        <v>0.68412673163186222</v>
      </c>
      <c r="Q147" s="106">
        <f t="shared" si="180"/>
        <v>0.65202632692096441</v>
      </c>
      <c r="R147" s="106">
        <f t="shared" si="181"/>
        <v>0.59507537922530773</v>
      </c>
    </row>
    <row r="148" spans="1:18" ht="13.5" customHeight="1" x14ac:dyDescent="0.25">
      <c r="A148" s="75" t="str">
        <f>'Sample Data Formatted'!A69</f>
        <v>Test 66</v>
      </c>
      <c r="B148" s="71" t="str">
        <f>'Sample Data Formatted'!B69</f>
        <v>Test compound</v>
      </c>
      <c r="C148" s="72">
        <f>INDEX('Sample Data Formatted'!D69:GW69, MATCH('ESTD Template'!$B$7,'Sample Data Formatted'!$D$3:$GW$3, 0))</f>
        <v>8660</v>
      </c>
      <c r="D148" s="73"/>
      <c r="E148" s="71"/>
      <c r="F148" s="7">
        <f t="shared" si="189"/>
        <v>0.49616921272326814</v>
      </c>
      <c r="G148" s="7">
        <f t="shared" ref="G148:G182" si="190">(((C148)-$E$37)/$E$36)</f>
        <v>-2.25684323091826</v>
      </c>
      <c r="H148" s="7">
        <f t="shared" ref="H148:H182" si="191">(((C148)-$F$37)/$F$36)</f>
        <v>0.26336920822513793</v>
      </c>
      <c r="I148" s="7">
        <f t="shared" ref="I148:I182" si="192">(((C148)-$G$37)/$G$36)</f>
        <v>0.40160089045672454</v>
      </c>
      <c r="J148" s="6">
        <f t="shared" ref="J148:J182" si="193">(SQRT($E$44^2-(4*$E$43*($E$45-(C148))))-$E$44)/(2*$E$43)</f>
        <v>-2.2567274242257689</v>
      </c>
      <c r="K148" s="106">
        <f t="shared" ref="K148:K182" si="194">(SQRT($F$44^2-(4*$F$43*($F$45-(C148))))-$F$44)/(2*$F$43)</f>
        <v>0.33788219887644172</v>
      </c>
      <c r="L148" s="106">
        <f t="shared" ref="L148:L182" si="195">(SQRT($G$44^2-(4*$G$43*($G$45-(C148))))-$G$44)/(2*$G$43)</f>
        <v>0.41460212093748888</v>
      </c>
      <c r="M148" s="106">
        <f t="shared" ref="M148:M182" si="196">(((C148)-$H$37)/$H$36)</f>
        <v>0.54404126239880157</v>
      </c>
      <c r="N148" s="106">
        <f t="shared" ref="N148:N182" si="197">(((C148)-$I$37)/$I$36)</f>
        <v>0.5388892388458032</v>
      </c>
      <c r="O148" s="106">
        <f t="shared" ref="O148:O182" si="198">(((C148)-$J$37)/$J$36)</f>
        <v>0.49616921272326819</v>
      </c>
      <c r="P148" s="106">
        <f t="shared" ref="P148:P182" si="199">(SQRT($H$44^2-(4*$H$43*($H$45-(C148))))-$H$44)/(2*$H$43)</f>
        <v>0.53513702011018427</v>
      </c>
      <c r="Q148" s="106">
        <f t="shared" ref="Q148:Q182" si="200">(SQRT($I$44^2-(4*$I$43*($I$45-(C148))))-$I$44)/(2*$I$43)</f>
        <v>0.51001938585847584</v>
      </c>
      <c r="R148" s="106">
        <f t="shared" ref="R148:R182" si="201">(SQRT($J$44^2-(4*$J$43*($J$45-(C148))))-$J$44)/(2*$J$43)</f>
        <v>0.46545853305110935</v>
      </c>
    </row>
    <row r="149" spans="1:18" ht="13.5" customHeight="1" x14ac:dyDescent="0.25">
      <c r="A149" s="75" t="str">
        <f>'Sample Data Formatted'!A70</f>
        <v>Test 67</v>
      </c>
      <c r="B149" s="71" t="str">
        <f>'Sample Data Formatted'!B70</f>
        <v>Test compound</v>
      </c>
      <c r="C149" s="72">
        <f>INDEX('Sample Data Formatted'!D70:GW70, MATCH('ESTD Template'!$B$7,'Sample Data Formatted'!$D$3:$GW$3, 0))</f>
        <v>11406</v>
      </c>
      <c r="D149" s="73"/>
      <c r="E149" s="71"/>
      <c r="F149" s="7">
        <f t="shared" si="189"/>
        <v>0.65349954276230904</v>
      </c>
      <c r="G149" s="7">
        <f t="shared" si="190"/>
        <v>-2.0829453551075008</v>
      </c>
      <c r="H149" s="7">
        <f t="shared" si="191"/>
        <v>0.43454339882177673</v>
      </c>
      <c r="I149" s="7">
        <f t="shared" si="192"/>
        <v>0.56455489163549055</v>
      </c>
      <c r="J149" s="6">
        <f t="shared" si="193"/>
        <v>-2.0828300588925059</v>
      </c>
      <c r="K149" s="106">
        <f t="shared" si="194"/>
        <v>0.50036944264718475</v>
      </c>
      <c r="L149" s="106">
        <f t="shared" si="195"/>
        <v>0.56815140064960301</v>
      </c>
      <c r="M149" s="106">
        <f t="shared" si="196"/>
        <v>0.71655134398622766</v>
      </c>
      <c r="N149" s="106">
        <f t="shared" si="197"/>
        <v>0.70976566492785587</v>
      </c>
      <c r="O149" s="106">
        <f t="shared" si="198"/>
        <v>0.65349954276230915</v>
      </c>
      <c r="P149" s="106">
        <f t="shared" si="199"/>
        <v>0.70482847134351179</v>
      </c>
      <c r="Q149" s="106">
        <f t="shared" si="200"/>
        <v>0.67175818475068594</v>
      </c>
      <c r="R149" s="106">
        <f t="shared" si="201"/>
        <v>0.61308622635949861</v>
      </c>
    </row>
    <row r="150" spans="1:18" ht="13.5" customHeight="1" x14ac:dyDescent="0.25">
      <c r="A150" s="75" t="str">
        <f>'Sample Data Formatted'!A71</f>
        <v>Test 68</v>
      </c>
      <c r="B150" s="71" t="str">
        <f>'Sample Data Formatted'!B71</f>
        <v>Test compound</v>
      </c>
      <c r="C150" s="72">
        <f>INDEX('Sample Data Formatted'!D71:GW71, MATCH('ESTD Template'!$B$7,'Sample Data Formatted'!$D$3:$GW$3, 0))</f>
        <v>8294</v>
      </c>
      <c r="D150" s="73"/>
      <c r="E150" s="71"/>
      <c r="F150" s="7">
        <f t="shared" si="189"/>
        <v>0.47519947463357803</v>
      </c>
      <c r="G150" s="7">
        <f t="shared" si="190"/>
        <v>-2.2800211706657976</v>
      </c>
      <c r="H150" s="7">
        <f t="shared" si="191"/>
        <v>0.24055429425632158</v>
      </c>
      <c r="I150" s="7">
        <f t="shared" si="192"/>
        <v>0.37988160260842579</v>
      </c>
      <c r="J150" s="6">
        <f t="shared" si="193"/>
        <v>-2.2799052930607071</v>
      </c>
      <c r="K150" s="106">
        <f t="shared" si="194"/>
        <v>0.31622569811086271</v>
      </c>
      <c r="L150" s="106">
        <f t="shared" si="195"/>
        <v>0.39413738227221823</v>
      </c>
      <c r="M150" s="106">
        <f t="shared" si="196"/>
        <v>0.52104829449603474</v>
      </c>
      <c r="N150" s="106">
        <f t="shared" si="197"/>
        <v>0.51611401235416765</v>
      </c>
      <c r="O150" s="106">
        <f t="shared" si="198"/>
        <v>0.47519947463357814</v>
      </c>
      <c r="P150" s="106">
        <f t="shared" si="199"/>
        <v>0.5125199078882372</v>
      </c>
      <c r="Q150" s="106">
        <f t="shared" si="200"/>
        <v>0.48846267396795728</v>
      </c>
      <c r="R150" s="106">
        <f t="shared" si="201"/>
        <v>0.4457832970612608</v>
      </c>
    </row>
    <row r="151" spans="1:18" ht="13.5" customHeight="1" x14ac:dyDescent="0.25">
      <c r="A151" s="75" t="str">
        <f>'Sample Data Formatted'!A72</f>
        <v>Test 69</v>
      </c>
      <c r="B151" s="71" t="str">
        <f>'Sample Data Formatted'!B72</f>
        <v>Test compound</v>
      </c>
      <c r="C151" s="72">
        <f>INDEX('Sample Data Formatted'!D72:GW72, MATCH('ESTD Template'!$B$7,'Sample Data Formatted'!$D$3:$GW$3, 0))</f>
        <v>20362</v>
      </c>
      <c r="D151" s="73"/>
      <c r="E151" s="71"/>
      <c r="F151" s="7">
        <f t="shared" si="189"/>
        <v>1.1666278879296981</v>
      </c>
      <c r="G151" s="7">
        <f t="shared" si="190"/>
        <v>-1.5157824360393426</v>
      </c>
      <c r="H151" s="7">
        <f t="shared" si="191"/>
        <v>0.99282309692210335</v>
      </c>
      <c r="I151" s="7">
        <f t="shared" si="192"/>
        <v>1.0960246784370302</v>
      </c>
      <c r="J151" s="6">
        <f t="shared" si="193"/>
        <v>-1.5156688169697614</v>
      </c>
      <c r="K151" s="106">
        <f t="shared" si="194"/>
        <v>1.0303698716524383</v>
      </c>
      <c r="L151" s="106">
        <f t="shared" si="195"/>
        <v>1.0690439648003549</v>
      </c>
      <c r="M151" s="106">
        <f t="shared" si="196"/>
        <v>1.2791880121206003</v>
      </c>
      <c r="N151" s="106">
        <f t="shared" si="197"/>
        <v>1.2670742126302823</v>
      </c>
      <c r="O151" s="106">
        <f t="shared" si="198"/>
        <v>1.1666278879296983</v>
      </c>
      <c r="P151" s="106">
        <f t="shared" si="199"/>
        <v>1.2582883756681984</v>
      </c>
      <c r="Q151" s="106">
        <f t="shared" si="200"/>
        <v>1.1993205801398297</v>
      </c>
      <c r="R151" s="106">
        <f t="shared" si="201"/>
        <v>1.0946883044337576</v>
      </c>
    </row>
    <row r="152" spans="1:18" ht="13.5" customHeight="1" x14ac:dyDescent="0.25">
      <c r="A152" s="75" t="str">
        <f>'Sample Data Formatted'!A73</f>
        <v>Test 70</v>
      </c>
      <c r="B152" s="71" t="str">
        <f>'Sample Data Formatted'!B73</f>
        <v>Test compound</v>
      </c>
      <c r="C152" s="72">
        <f>INDEX('Sample Data Formatted'!D73:GW73, MATCH('ESTD Template'!$B$7,'Sample Data Formatted'!$D$3:$GW$3, 0))</f>
        <v>20054</v>
      </c>
      <c r="D152" s="73"/>
      <c r="E152" s="71"/>
      <c r="F152" s="7">
        <f t="shared" si="189"/>
        <v>1.1489812230891938</v>
      </c>
      <c r="G152" s="7">
        <f t="shared" si="190"/>
        <v>-1.535287368941642</v>
      </c>
      <c r="H152" s="7">
        <f t="shared" si="191"/>
        <v>0.97362366112320864</v>
      </c>
      <c r="I152" s="7">
        <f t="shared" si="192"/>
        <v>1.077747244947205</v>
      </c>
      <c r="J152" s="6">
        <f t="shared" si="193"/>
        <v>-1.5351736922503818</v>
      </c>
      <c r="K152" s="106">
        <f t="shared" si="194"/>
        <v>1.0121416236983052</v>
      </c>
      <c r="L152" s="106">
        <f t="shared" si="195"/>
        <v>1.0518156518749007</v>
      </c>
      <c r="M152" s="106">
        <f t="shared" si="196"/>
        <v>1.2598387385849386</v>
      </c>
      <c r="N152" s="106">
        <f t="shared" si="197"/>
        <v>1.2479081750362284</v>
      </c>
      <c r="O152" s="106">
        <f t="shared" si="198"/>
        <v>1.148981223089194</v>
      </c>
      <c r="P152" s="106">
        <f t="shared" si="199"/>
        <v>1.2392542846130539</v>
      </c>
      <c r="Q152" s="106">
        <f t="shared" si="200"/>
        <v>1.181176100799286</v>
      </c>
      <c r="R152" s="106">
        <f t="shared" si="201"/>
        <v>1.0781228232740616</v>
      </c>
    </row>
    <row r="153" spans="1:18" ht="13.5" customHeight="1" x14ac:dyDescent="0.25">
      <c r="A153" s="75" t="str">
        <f>'Sample Data Formatted'!A74</f>
        <v>Test 71</v>
      </c>
      <c r="B153" s="71" t="str">
        <f>'Sample Data Formatted'!B74</f>
        <v>Test compound</v>
      </c>
      <c r="C153" s="72">
        <f>INDEX('Sample Data Formatted'!D74:GW74, MATCH('ESTD Template'!$B$7,'Sample Data Formatted'!$D$3:$GW$3, 0))</f>
        <v>4003</v>
      </c>
      <c r="D153" s="73"/>
      <c r="E153" s="71"/>
      <c r="F153" s="7">
        <f t="shared" si="189"/>
        <v>0.22934934856018963</v>
      </c>
      <c r="G153" s="7">
        <f t="shared" si="190"/>
        <v>-2.5517603495091952</v>
      </c>
      <c r="H153" s="7">
        <f t="shared" si="191"/>
        <v>-2.6928754487369987E-2</v>
      </c>
      <c r="I153" s="7">
        <f t="shared" si="192"/>
        <v>0.1252437223979069</v>
      </c>
      <c r="J153" s="6">
        <f t="shared" si="193"/>
        <v>-2.5516436683159887</v>
      </c>
      <c r="K153" s="106">
        <f t="shared" si="194"/>
        <v>6.2334030751614047E-2</v>
      </c>
      <c r="L153" s="106">
        <f t="shared" si="195"/>
        <v>0.15422618563780666</v>
      </c>
      <c r="M153" s="106">
        <f t="shared" si="196"/>
        <v>0.25147773364692871</v>
      </c>
      <c r="N153" s="106">
        <f t="shared" si="197"/>
        <v>0.24909626132791574</v>
      </c>
      <c r="O153" s="106">
        <f t="shared" si="198"/>
        <v>0.22934934856018968</v>
      </c>
      <c r="P153" s="106">
        <f t="shared" si="199"/>
        <v>0.24735896843514599</v>
      </c>
      <c r="Q153" s="106">
        <f t="shared" si="200"/>
        <v>0.23574150694134718</v>
      </c>
      <c r="R153" s="106">
        <f t="shared" si="201"/>
        <v>0.2151325662234663</v>
      </c>
    </row>
    <row r="154" spans="1:18" ht="13.5" customHeight="1" x14ac:dyDescent="0.25">
      <c r="A154" s="75" t="str">
        <f>'Sample Data Formatted'!A75</f>
        <v>Test 72</v>
      </c>
      <c r="B154" s="71" t="str">
        <f>'Sample Data Formatted'!B75</f>
        <v>Test compound</v>
      </c>
      <c r="C154" s="72">
        <f>INDEX('Sample Data Formatted'!D75:GW75, MATCH('ESTD Template'!$B$7,'Sample Data Formatted'!$D$3:$GW$3, 0))</f>
        <v>4635</v>
      </c>
      <c r="D154" s="73"/>
      <c r="E154" s="71"/>
      <c r="F154" s="7">
        <f t="shared" si="189"/>
        <v>0.26555938810304247</v>
      </c>
      <c r="G154" s="7">
        <f t="shared" si="190"/>
        <v>-2.5117372404369442</v>
      </c>
      <c r="H154" s="7">
        <f t="shared" si="191"/>
        <v>1.2467490398673607E-2</v>
      </c>
      <c r="I154" s="7">
        <f t="shared" si="192"/>
        <v>0.16274806644196374</v>
      </c>
      <c r="J154" s="6">
        <f t="shared" si="193"/>
        <v>-2.5116206726002606</v>
      </c>
      <c r="K154" s="106">
        <f t="shared" si="194"/>
        <v>9.972730076959703E-2</v>
      </c>
      <c r="L154" s="106">
        <f t="shared" si="195"/>
        <v>0.18955939312207434</v>
      </c>
      <c r="M154" s="106">
        <f t="shared" si="196"/>
        <v>0.29118143778503991</v>
      </c>
      <c r="N154" s="106">
        <f t="shared" si="197"/>
        <v>0.28842397483259791</v>
      </c>
      <c r="O154" s="106">
        <f t="shared" si="198"/>
        <v>0.26555938810304253</v>
      </c>
      <c r="P154" s="106">
        <f t="shared" si="199"/>
        <v>0.28641284581598314</v>
      </c>
      <c r="Q154" s="106">
        <f t="shared" si="200"/>
        <v>0.27296231371033863</v>
      </c>
      <c r="R154" s="106">
        <f t="shared" si="201"/>
        <v>0.2491013482013924</v>
      </c>
    </row>
    <row r="155" spans="1:18" ht="13.5" customHeight="1" x14ac:dyDescent="0.25">
      <c r="A155" s="75" t="str">
        <f>'Sample Data Formatted'!A76</f>
        <v>Test 73</v>
      </c>
      <c r="B155" s="71" t="str">
        <f>'Sample Data Formatted'!B76</f>
        <v>Test compound</v>
      </c>
      <c r="C155" s="72">
        <f>INDEX('Sample Data Formatted'!D76:GW76, MATCH('ESTD Template'!$B$7,'Sample Data Formatted'!$D$3:$GW$3, 0))</f>
        <v>16646</v>
      </c>
      <c r="D155" s="73"/>
      <c r="E155" s="71"/>
      <c r="F155" s="7">
        <f t="shared" si="189"/>
        <v>0.95372202251634197</v>
      </c>
      <c r="G155" s="7">
        <f t="shared" si="190"/>
        <v>-1.7511081849514993</v>
      </c>
      <c r="H155" s="7">
        <f t="shared" si="191"/>
        <v>0.76118315072504961</v>
      </c>
      <c r="I155" s="7">
        <f t="shared" si="192"/>
        <v>0.87550863022862013</v>
      </c>
      <c r="J155" s="6">
        <f t="shared" si="193"/>
        <v>-1.7509938723068263</v>
      </c>
      <c r="K155" s="106">
        <f t="shared" si="194"/>
        <v>0.81045364486456473</v>
      </c>
      <c r="L155" s="106">
        <f t="shared" si="195"/>
        <v>0.86119709548900647</v>
      </c>
      <c r="M155" s="106">
        <f t="shared" si="196"/>
        <v>1.0457402833591745</v>
      </c>
      <c r="N155" s="106">
        <f t="shared" si="197"/>
        <v>1.0358372136059169</v>
      </c>
      <c r="O155" s="106">
        <f t="shared" si="198"/>
        <v>0.95372202251634208</v>
      </c>
      <c r="P155" s="106">
        <f t="shared" si="199"/>
        <v>1.0286452508916422</v>
      </c>
      <c r="Q155" s="106">
        <f t="shared" si="200"/>
        <v>0.98041537871426809</v>
      </c>
      <c r="R155" s="106">
        <f t="shared" si="201"/>
        <v>0.89484119169031884</v>
      </c>
    </row>
    <row r="156" spans="1:18" ht="13.5" customHeight="1" x14ac:dyDescent="0.25">
      <c r="A156" s="75" t="str">
        <f>'Sample Data Formatted'!A77</f>
        <v>Test 74</v>
      </c>
      <c r="B156" s="71" t="str">
        <f>'Sample Data Formatted'!B77</f>
        <v>Test compound</v>
      </c>
      <c r="C156" s="72">
        <f>INDEX('Sample Data Formatted'!D77:GW77, MATCH('ESTD Template'!$B$7,'Sample Data Formatted'!$D$3:$GW$3, 0))</f>
        <v>2784</v>
      </c>
      <c r="D156" s="73"/>
      <c r="E156" s="71"/>
      <c r="F156" s="7">
        <f t="shared" si="189"/>
        <v>0.1595075159609213</v>
      </c>
      <c r="G156" s="7">
        <f t="shared" si="190"/>
        <v>-2.6289568209634253</v>
      </c>
      <c r="H156" s="7">
        <f t="shared" si="191"/>
        <v>-0.10291613188624205</v>
      </c>
      <c r="I156" s="7">
        <f t="shared" si="192"/>
        <v>5.2905438553436497E-2</v>
      </c>
      <c r="J156" s="6">
        <f t="shared" si="193"/>
        <v>-2.6288399133423099</v>
      </c>
      <c r="K156" s="106">
        <f t="shared" si="194"/>
        <v>-9.7888741920795271E-3</v>
      </c>
      <c r="L156" s="106">
        <f t="shared" si="195"/>
        <v>8.6077649497327297E-2</v>
      </c>
      <c r="M156" s="106">
        <f t="shared" si="196"/>
        <v>0.17489732962104662</v>
      </c>
      <c r="N156" s="106">
        <f t="shared" si="197"/>
        <v>0.17324106708391643</v>
      </c>
      <c r="O156" s="106">
        <f t="shared" si="198"/>
        <v>0.15950751596092133</v>
      </c>
      <c r="P156" s="106">
        <f t="shared" si="199"/>
        <v>0.1720322955776841</v>
      </c>
      <c r="Q156" s="106">
        <f t="shared" si="200"/>
        <v>0.1639513131494956</v>
      </c>
      <c r="R156" s="106">
        <f t="shared" si="201"/>
        <v>0.1496162159114848</v>
      </c>
    </row>
    <row r="157" spans="1:18" ht="13.5" customHeight="1" x14ac:dyDescent="0.25">
      <c r="A157" s="75" t="str">
        <f>'Sample Data Formatted'!A78</f>
        <v>Test 75</v>
      </c>
      <c r="B157" s="71" t="str">
        <f>'Sample Data Formatted'!B78</f>
        <v>Test compound</v>
      </c>
      <c r="C157" s="72">
        <f>INDEX('Sample Data Formatted'!D78:GW78, MATCH('ESTD Template'!$B$7,'Sample Data Formatted'!$D$3:$GW$3, 0))</f>
        <v>21487</v>
      </c>
      <c r="D157" s="73"/>
      <c r="E157" s="71"/>
      <c r="F157" s="7">
        <f t="shared" si="189"/>
        <v>1.2310840500906308</v>
      </c>
      <c r="G157" s="7">
        <f t="shared" si="190"/>
        <v>-1.4445387687825675</v>
      </c>
      <c r="H157" s="7">
        <f t="shared" si="191"/>
        <v>1.0629509062524818</v>
      </c>
      <c r="I157" s="7">
        <f t="shared" si="192"/>
        <v>1.1627847845281125</v>
      </c>
      <c r="J157" s="6">
        <f t="shared" si="193"/>
        <v>-1.4444253626218659</v>
      </c>
      <c r="K157" s="106">
        <f t="shared" si="194"/>
        <v>1.0969511377060184</v>
      </c>
      <c r="L157" s="106">
        <f t="shared" si="195"/>
        <v>1.1319735336848631</v>
      </c>
      <c r="M157" s="106">
        <f t="shared" si="196"/>
        <v>1.3498631183791052</v>
      </c>
      <c r="N157" s="106">
        <f t="shared" si="197"/>
        <v>1.337080031764408</v>
      </c>
      <c r="O157" s="106">
        <f t="shared" si="198"/>
        <v>1.231084050090631</v>
      </c>
      <c r="P157" s="106">
        <f t="shared" si="199"/>
        <v>1.3278124951759007</v>
      </c>
      <c r="Q157" s="106">
        <f t="shared" si="200"/>
        <v>1.2655959193201467</v>
      </c>
      <c r="R157" s="106">
        <f t="shared" si="201"/>
        <v>1.1551971639478151</v>
      </c>
    </row>
    <row r="158" spans="1:18" ht="13.5" customHeight="1" x14ac:dyDescent="0.25">
      <c r="A158" s="75" t="str">
        <f>'Sample Data Formatted'!A79</f>
        <v>Test 76</v>
      </c>
      <c r="B158" s="71" t="str">
        <f>'Sample Data Formatted'!B79</f>
        <v>Test compound</v>
      </c>
      <c r="C158" s="72">
        <f>INDEX('Sample Data Formatted'!D79:GW79, MATCH('ESTD Template'!$B$7,'Sample Data Formatted'!$D$3:$GW$3, 0))</f>
        <v>13604</v>
      </c>
      <c r="D158" s="73"/>
      <c r="E158" s="71"/>
      <c r="F158" s="7">
        <f t="shared" si="189"/>
        <v>0.77943256003318007</v>
      </c>
      <c r="G158" s="7">
        <f t="shared" si="190"/>
        <v>-1.9437510612138191</v>
      </c>
      <c r="H158" s="7">
        <f t="shared" si="191"/>
        <v>0.57155755429570687</v>
      </c>
      <c r="I158" s="7">
        <f t="shared" si="192"/>
        <v>0.69498930335833387</v>
      </c>
      <c r="J158" s="6">
        <f t="shared" si="193"/>
        <v>-1.9436361745813557</v>
      </c>
      <c r="K158" s="106">
        <f t="shared" si="194"/>
        <v>0.63043573499632144</v>
      </c>
      <c r="L158" s="106">
        <f t="shared" si="195"/>
        <v>0.69106787787272839</v>
      </c>
      <c r="M158" s="106">
        <f t="shared" si="196"/>
        <v>0.85463479603617754</v>
      </c>
      <c r="N158" s="106">
        <f t="shared" si="197"/>
        <v>0.84654147866724105</v>
      </c>
      <c r="O158" s="106">
        <f t="shared" si="198"/>
        <v>0.77943256003318029</v>
      </c>
      <c r="P158" s="106">
        <f t="shared" si="199"/>
        <v>0.84065745857029694</v>
      </c>
      <c r="Q158" s="106">
        <f t="shared" si="200"/>
        <v>0.80122570489064737</v>
      </c>
      <c r="R158" s="106">
        <f t="shared" si="201"/>
        <v>0.73126518855700806</v>
      </c>
    </row>
    <row r="159" spans="1:18" ht="13.5" customHeight="1" x14ac:dyDescent="0.25">
      <c r="A159" s="75" t="str">
        <f>'Sample Data Formatted'!A80</f>
        <v>Test 77</v>
      </c>
      <c r="B159" s="71" t="str">
        <f>'Sample Data Formatted'!B80</f>
        <v>Test compound</v>
      </c>
      <c r="C159" s="72">
        <f>INDEX('Sample Data Formatted'!D80:GW80, MATCH('ESTD Template'!$B$7,'Sample Data Formatted'!$D$3:$GW$3, 0))</f>
        <v>24307</v>
      </c>
      <c r="D159" s="73"/>
      <c r="E159" s="71"/>
      <c r="F159" s="7">
        <f t="shared" si="189"/>
        <v>1.3926541632407019</v>
      </c>
      <c r="G159" s="7">
        <f t="shared" si="190"/>
        <v>-1.2659546428589179</v>
      </c>
      <c r="H159" s="7">
        <f t="shared" si="191"/>
        <v>1.2387379483072964</v>
      </c>
      <c r="I159" s="7">
        <f t="shared" si="192"/>
        <v>1.3301301171297586</v>
      </c>
      <c r="J159" s="6">
        <f t="shared" si="193"/>
        <v>-1.2658417585797979</v>
      </c>
      <c r="K159" s="106">
        <f t="shared" si="194"/>
        <v>1.2638538019407755</v>
      </c>
      <c r="L159" s="106">
        <f t="shared" si="195"/>
        <v>1.2897271860171071</v>
      </c>
      <c r="M159" s="106">
        <f t="shared" si="196"/>
        <v>1.5270220514004238</v>
      </c>
      <c r="N159" s="106">
        <f t="shared" si="197"/>
        <v>1.5125612850606165</v>
      </c>
      <c r="O159" s="106">
        <f t="shared" si="198"/>
        <v>1.3926541632407021</v>
      </c>
      <c r="P159" s="106">
        <f t="shared" si="199"/>
        <v>1.502087999227063</v>
      </c>
      <c r="Q159" s="106">
        <f t="shared" si="200"/>
        <v>1.43173204538171</v>
      </c>
      <c r="R159" s="106">
        <f t="shared" si="201"/>
        <v>1.3068853085907524</v>
      </c>
    </row>
    <row r="160" spans="1:18" ht="13.5" customHeight="1" x14ac:dyDescent="0.25">
      <c r="A160" s="75" t="str">
        <f>'Sample Data Formatted'!A81</f>
        <v>Test 78</v>
      </c>
      <c r="B160" s="71" t="str">
        <f>'Sample Data Formatted'!B81</f>
        <v>Test compound</v>
      </c>
      <c r="C160" s="72">
        <f>INDEX('Sample Data Formatted'!D81:GW81, MATCH('ESTD Template'!$B$7,'Sample Data Formatted'!$D$3:$GW$3, 0))</f>
        <v>8921</v>
      </c>
      <c r="D160" s="73"/>
      <c r="E160" s="71"/>
      <c r="F160" s="7">
        <f t="shared" si="189"/>
        <v>0.51112304234460448</v>
      </c>
      <c r="G160" s="7">
        <f t="shared" si="190"/>
        <v>-2.2403147001146886</v>
      </c>
      <c r="H160" s="7">
        <f t="shared" si="191"/>
        <v>0.27963885998978572</v>
      </c>
      <c r="I160" s="7">
        <f t="shared" si="192"/>
        <v>0.41708923506985562</v>
      </c>
      <c r="J160" s="6">
        <f t="shared" si="193"/>
        <v>-2.240198939810873</v>
      </c>
      <c r="K160" s="106">
        <f t="shared" si="194"/>
        <v>0.35332585176596371</v>
      </c>
      <c r="L160" s="106">
        <f t="shared" si="195"/>
        <v>0.429195977857385</v>
      </c>
      <c r="M160" s="106">
        <f t="shared" si="196"/>
        <v>0.56043788705077469</v>
      </c>
      <c r="N160" s="106">
        <f t="shared" si="197"/>
        <v>0.5551305888849204</v>
      </c>
      <c r="O160" s="106">
        <f t="shared" si="198"/>
        <v>0.51112304234460459</v>
      </c>
      <c r="P160" s="106">
        <f t="shared" si="199"/>
        <v>0.5512656416983851</v>
      </c>
      <c r="Q160" s="106">
        <f t="shared" si="200"/>
        <v>0.52539188250726199</v>
      </c>
      <c r="R160" s="106">
        <f t="shared" si="201"/>
        <v>0.47948941920838983</v>
      </c>
    </row>
    <row r="161" spans="1:18" ht="13.5" customHeight="1" x14ac:dyDescent="0.25">
      <c r="A161" s="75" t="str">
        <f>'Sample Data Formatted'!A82</f>
        <v>Test 79</v>
      </c>
      <c r="B161" s="71" t="str">
        <f>'Sample Data Formatted'!B82</f>
        <v>Test compound</v>
      </c>
      <c r="C161" s="72">
        <f>INDEX('Sample Data Formatted'!D82:GW82, MATCH('ESTD Template'!$B$7,'Sample Data Formatted'!$D$3:$GW$3, 0))</f>
        <v>11071</v>
      </c>
      <c r="D161" s="73"/>
      <c r="E161" s="71"/>
      <c r="F161" s="7">
        <f t="shared" si="189"/>
        <v>0.6343059300299424</v>
      </c>
      <c r="G161" s="7">
        <f t="shared" si="190"/>
        <v>-2.1041601360239626</v>
      </c>
      <c r="H161" s="7">
        <f t="shared" si="191"/>
        <v>0.41366089559895297</v>
      </c>
      <c r="I161" s="7">
        <f t="shared" si="192"/>
        <v>0.5446752155994794</v>
      </c>
      <c r="J161" s="6">
        <f t="shared" si="193"/>
        <v>-2.10404477306923</v>
      </c>
      <c r="K161" s="106">
        <f t="shared" si="194"/>
        <v>0.48054630090846728</v>
      </c>
      <c r="L161" s="106">
        <f t="shared" si="195"/>
        <v>0.54941831987206935</v>
      </c>
      <c r="M161" s="106">
        <f t="shared" si="196"/>
        <v>0.69550586790036173</v>
      </c>
      <c r="N161" s="106">
        <f t="shared" si="197"/>
        <v>0.68891948767458289</v>
      </c>
      <c r="O161" s="106">
        <f t="shared" si="198"/>
        <v>0.63430593002994251</v>
      </c>
      <c r="P161" s="106">
        <f t="shared" si="199"/>
        <v>0.68412673163186222</v>
      </c>
      <c r="Q161" s="106">
        <f t="shared" si="200"/>
        <v>0.65202632692096441</v>
      </c>
      <c r="R161" s="106">
        <f t="shared" si="201"/>
        <v>0.59507537922530773</v>
      </c>
    </row>
    <row r="162" spans="1:18" ht="13.5" customHeight="1" x14ac:dyDescent="0.25">
      <c r="A162" s="75" t="str">
        <f>'Sample Data Formatted'!A83</f>
        <v>Test 80</v>
      </c>
      <c r="B162" s="71" t="str">
        <f>'Sample Data Formatted'!B83</f>
        <v>Test compound</v>
      </c>
      <c r="C162" s="72">
        <f>INDEX('Sample Data Formatted'!D83:GW83, MATCH('ESTD Template'!$B$7,'Sample Data Formatted'!$D$3:$GW$3, 0))</f>
        <v>8660</v>
      </c>
      <c r="D162" s="73"/>
      <c r="E162" s="71"/>
      <c r="F162" s="7">
        <f t="shared" si="189"/>
        <v>0.49616921272326814</v>
      </c>
      <c r="G162" s="7">
        <f t="shared" si="190"/>
        <v>-2.25684323091826</v>
      </c>
      <c r="H162" s="7">
        <f t="shared" si="191"/>
        <v>0.26336920822513793</v>
      </c>
      <c r="I162" s="7">
        <f t="shared" si="192"/>
        <v>0.40160089045672454</v>
      </c>
      <c r="J162" s="6">
        <f t="shared" si="193"/>
        <v>-2.2567274242257689</v>
      </c>
      <c r="K162" s="106">
        <f t="shared" si="194"/>
        <v>0.33788219887644172</v>
      </c>
      <c r="L162" s="106">
        <f t="shared" si="195"/>
        <v>0.41460212093748888</v>
      </c>
      <c r="M162" s="106">
        <f t="shared" si="196"/>
        <v>0.54404126239880157</v>
      </c>
      <c r="N162" s="106">
        <f t="shared" si="197"/>
        <v>0.5388892388458032</v>
      </c>
      <c r="O162" s="106">
        <f t="shared" si="198"/>
        <v>0.49616921272326819</v>
      </c>
      <c r="P162" s="106">
        <f t="shared" si="199"/>
        <v>0.53513702011018427</v>
      </c>
      <c r="Q162" s="106">
        <f t="shared" si="200"/>
        <v>0.51001938585847584</v>
      </c>
      <c r="R162" s="106">
        <f t="shared" si="201"/>
        <v>0.46545853305110935</v>
      </c>
    </row>
    <row r="163" spans="1:18" ht="13.5" customHeight="1" x14ac:dyDescent="0.25">
      <c r="A163" s="75" t="str">
        <f>'Sample Data Formatted'!A84</f>
        <v>Test 81</v>
      </c>
      <c r="B163" s="71" t="str">
        <f>'Sample Data Formatted'!B84</f>
        <v>Test compound</v>
      </c>
      <c r="C163" s="72">
        <f>INDEX('Sample Data Formatted'!D84:GW84, MATCH('ESTD Template'!$B$7,'Sample Data Formatted'!$D$3:$GW$3, 0))</f>
        <v>20362</v>
      </c>
      <c r="D163" s="73"/>
      <c r="E163" s="71"/>
      <c r="F163" s="7">
        <f t="shared" si="189"/>
        <v>1.1666278879296981</v>
      </c>
      <c r="G163" s="7">
        <f t="shared" si="190"/>
        <v>-1.5157824360393426</v>
      </c>
      <c r="H163" s="7">
        <f t="shared" si="191"/>
        <v>0.99282309692210335</v>
      </c>
      <c r="I163" s="7">
        <f t="shared" si="192"/>
        <v>1.0960246784370302</v>
      </c>
      <c r="J163" s="6">
        <f t="shared" si="193"/>
        <v>-1.5156688169697614</v>
      </c>
      <c r="K163" s="106">
        <f t="shared" si="194"/>
        <v>1.0303698716524383</v>
      </c>
      <c r="L163" s="106">
        <f t="shared" si="195"/>
        <v>1.0690439648003549</v>
      </c>
      <c r="M163" s="106">
        <f t="shared" si="196"/>
        <v>1.2791880121206003</v>
      </c>
      <c r="N163" s="106">
        <f t="shared" si="197"/>
        <v>1.2670742126302823</v>
      </c>
      <c r="O163" s="106">
        <f t="shared" si="198"/>
        <v>1.1666278879296983</v>
      </c>
      <c r="P163" s="106">
        <f t="shared" si="199"/>
        <v>1.2582883756681984</v>
      </c>
      <c r="Q163" s="106">
        <f t="shared" si="200"/>
        <v>1.1993205801398297</v>
      </c>
      <c r="R163" s="106">
        <f t="shared" si="201"/>
        <v>1.0946883044337576</v>
      </c>
    </row>
    <row r="164" spans="1:18" ht="13.5" customHeight="1" x14ac:dyDescent="0.25">
      <c r="A164" s="75" t="str">
        <f>'Sample Data Formatted'!A85</f>
        <v>Test 82</v>
      </c>
      <c r="B164" s="71" t="str">
        <f>'Sample Data Formatted'!B85</f>
        <v>Test compound</v>
      </c>
      <c r="C164" s="72">
        <f>INDEX('Sample Data Formatted'!D85:GW85, MATCH('ESTD Template'!$B$7,'Sample Data Formatted'!$D$3:$GW$3, 0))</f>
        <v>20054</v>
      </c>
      <c r="D164" s="73"/>
      <c r="E164" s="71"/>
      <c r="F164" s="7">
        <f t="shared" si="189"/>
        <v>1.1489812230891938</v>
      </c>
      <c r="G164" s="7">
        <f t="shared" si="190"/>
        <v>-1.535287368941642</v>
      </c>
      <c r="H164" s="7">
        <f t="shared" si="191"/>
        <v>0.97362366112320864</v>
      </c>
      <c r="I164" s="7">
        <f t="shared" si="192"/>
        <v>1.077747244947205</v>
      </c>
      <c r="J164" s="6">
        <f t="shared" si="193"/>
        <v>-1.5351736922503818</v>
      </c>
      <c r="K164" s="106">
        <f t="shared" si="194"/>
        <v>1.0121416236983052</v>
      </c>
      <c r="L164" s="106">
        <f t="shared" si="195"/>
        <v>1.0518156518749007</v>
      </c>
      <c r="M164" s="106">
        <f t="shared" si="196"/>
        <v>1.2598387385849386</v>
      </c>
      <c r="N164" s="106">
        <f t="shared" si="197"/>
        <v>1.2479081750362284</v>
      </c>
      <c r="O164" s="106">
        <f t="shared" si="198"/>
        <v>1.148981223089194</v>
      </c>
      <c r="P164" s="106">
        <f t="shared" si="199"/>
        <v>1.2392542846130539</v>
      </c>
      <c r="Q164" s="106">
        <f t="shared" si="200"/>
        <v>1.181176100799286</v>
      </c>
      <c r="R164" s="106">
        <f t="shared" si="201"/>
        <v>1.0781228232740616</v>
      </c>
    </row>
    <row r="165" spans="1:18" ht="13.5" customHeight="1" x14ac:dyDescent="0.25">
      <c r="A165" s="75" t="str">
        <f>'Sample Data Formatted'!A86</f>
        <v>Test 83</v>
      </c>
      <c r="B165" s="71" t="str">
        <f>'Sample Data Formatted'!B86</f>
        <v>Test compound</v>
      </c>
      <c r="C165" s="72">
        <f>INDEX('Sample Data Formatted'!D86:GW86, MATCH('ESTD Template'!$B$7,'Sample Data Formatted'!$D$3:$GW$3, 0))</f>
        <v>4003</v>
      </c>
      <c r="D165" s="73"/>
      <c r="E165" s="71"/>
      <c r="F165" s="7">
        <f t="shared" si="189"/>
        <v>0.22934934856018963</v>
      </c>
      <c r="G165" s="7">
        <f t="shared" si="190"/>
        <v>-2.5517603495091952</v>
      </c>
      <c r="H165" s="7">
        <f t="shared" si="191"/>
        <v>-2.6928754487369987E-2</v>
      </c>
      <c r="I165" s="7">
        <f t="shared" si="192"/>
        <v>0.1252437223979069</v>
      </c>
      <c r="J165" s="6">
        <f t="shared" si="193"/>
        <v>-2.5516436683159887</v>
      </c>
      <c r="K165" s="106">
        <f t="shared" si="194"/>
        <v>6.2334030751614047E-2</v>
      </c>
      <c r="L165" s="106">
        <f t="shared" si="195"/>
        <v>0.15422618563780666</v>
      </c>
      <c r="M165" s="106">
        <f t="shared" si="196"/>
        <v>0.25147773364692871</v>
      </c>
      <c r="N165" s="106">
        <f t="shared" si="197"/>
        <v>0.24909626132791574</v>
      </c>
      <c r="O165" s="106">
        <f t="shared" si="198"/>
        <v>0.22934934856018968</v>
      </c>
      <c r="P165" s="106">
        <f t="shared" si="199"/>
        <v>0.24735896843514599</v>
      </c>
      <c r="Q165" s="106">
        <f t="shared" si="200"/>
        <v>0.23574150694134718</v>
      </c>
      <c r="R165" s="106">
        <f t="shared" si="201"/>
        <v>0.2151325662234663</v>
      </c>
    </row>
    <row r="166" spans="1:18" ht="13.5" customHeight="1" x14ac:dyDescent="0.25">
      <c r="A166" s="75" t="str">
        <f>'Sample Data Formatted'!A87</f>
        <v>Test 84</v>
      </c>
      <c r="B166" s="71" t="str">
        <f>'Sample Data Formatted'!B87</f>
        <v>Test compound</v>
      </c>
      <c r="C166" s="72">
        <f>INDEX('Sample Data Formatted'!D87:GW87, MATCH('ESTD Template'!$B$7,'Sample Data Formatted'!$D$3:$GW$3, 0))</f>
        <v>4635</v>
      </c>
      <c r="D166" s="73"/>
      <c r="E166" s="71"/>
      <c r="F166" s="7">
        <f t="shared" si="189"/>
        <v>0.26555938810304247</v>
      </c>
      <c r="G166" s="7">
        <f t="shared" si="190"/>
        <v>-2.5117372404369442</v>
      </c>
      <c r="H166" s="7">
        <f t="shared" si="191"/>
        <v>1.2467490398673607E-2</v>
      </c>
      <c r="I166" s="7">
        <f t="shared" si="192"/>
        <v>0.16274806644196374</v>
      </c>
      <c r="J166" s="6">
        <f t="shared" si="193"/>
        <v>-2.5116206726002606</v>
      </c>
      <c r="K166" s="106">
        <f t="shared" si="194"/>
        <v>9.972730076959703E-2</v>
      </c>
      <c r="L166" s="106">
        <f t="shared" si="195"/>
        <v>0.18955939312207434</v>
      </c>
      <c r="M166" s="106">
        <f t="shared" si="196"/>
        <v>0.29118143778503991</v>
      </c>
      <c r="N166" s="106">
        <f t="shared" si="197"/>
        <v>0.28842397483259791</v>
      </c>
      <c r="O166" s="106">
        <f t="shared" si="198"/>
        <v>0.26555938810304253</v>
      </c>
      <c r="P166" s="106">
        <f t="shared" si="199"/>
        <v>0.28641284581598314</v>
      </c>
      <c r="Q166" s="106">
        <f t="shared" si="200"/>
        <v>0.27296231371033863</v>
      </c>
      <c r="R166" s="106">
        <f t="shared" si="201"/>
        <v>0.2491013482013924</v>
      </c>
    </row>
    <row r="167" spans="1:18" ht="13.5" customHeight="1" x14ac:dyDescent="0.25">
      <c r="A167" s="75" t="str">
        <f>'Sample Data Formatted'!A88</f>
        <v>Test 85</v>
      </c>
      <c r="B167" s="71" t="str">
        <f>'Sample Data Formatted'!B88</f>
        <v>Test compound</v>
      </c>
      <c r="C167" s="72">
        <f>INDEX('Sample Data Formatted'!D88:GW88, MATCH('ESTD Template'!$B$7,'Sample Data Formatted'!$D$3:$GW$3, 0))</f>
        <v>16646</v>
      </c>
      <c r="D167" s="73"/>
      <c r="E167" s="71"/>
      <c r="F167" s="7">
        <f t="shared" si="189"/>
        <v>0.95372202251634197</v>
      </c>
      <c r="G167" s="7">
        <f t="shared" si="190"/>
        <v>-1.7511081849514993</v>
      </c>
      <c r="H167" s="7">
        <f t="shared" si="191"/>
        <v>0.76118315072504961</v>
      </c>
      <c r="I167" s="7">
        <f t="shared" si="192"/>
        <v>0.87550863022862013</v>
      </c>
      <c r="J167" s="6">
        <f t="shared" si="193"/>
        <v>-1.7509938723068263</v>
      </c>
      <c r="K167" s="106">
        <f t="shared" si="194"/>
        <v>0.81045364486456473</v>
      </c>
      <c r="L167" s="106">
        <f t="shared" si="195"/>
        <v>0.86119709548900647</v>
      </c>
      <c r="M167" s="106">
        <f t="shared" si="196"/>
        <v>1.0457402833591745</v>
      </c>
      <c r="N167" s="106">
        <f t="shared" si="197"/>
        <v>1.0358372136059169</v>
      </c>
      <c r="O167" s="106">
        <f t="shared" si="198"/>
        <v>0.95372202251634208</v>
      </c>
      <c r="P167" s="106">
        <f t="shared" si="199"/>
        <v>1.0286452508916422</v>
      </c>
      <c r="Q167" s="106">
        <f t="shared" si="200"/>
        <v>0.98041537871426809</v>
      </c>
      <c r="R167" s="106">
        <f t="shared" si="201"/>
        <v>0.89484119169031884</v>
      </c>
    </row>
    <row r="168" spans="1:18" ht="13.5" customHeight="1" x14ac:dyDescent="0.25">
      <c r="A168" s="75" t="str">
        <f>'Sample Data Formatted'!A89</f>
        <v>Test 86</v>
      </c>
      <c r="B168" s="71" t="str">
        <f>'Sample Data Formatted'!B89</f>
        <v>Test compound</v>
      </c>
      <c r="C168" s="72">
        <f>INDEX('Sample Data Formatted'!D89:GW89, MATCH('ESTD Template'!$B$7,'Sample Data Formatted'!$D$3:$GW$3, 0))</f>
        <v>2784</v>
      </c>
      <c r="D168" s="73"/>
      <c r="E168" s="71"/>
      <c r="F168" s="7">
        <f t="shared" si="189"/>
        <v>0.1595075159609213</v>
      </c>
      <c r="G168" s="7">
        <f t="shared" si="190"/>
        <v>-2.6289568209634253</v>
      </c>
      <c r="H168" s="7">
        <f t="shared" si="191"/>
        <v>-0.10291613188624205</v>
      </c>
      <c r="I168" s="7">
        <f t="shared" si="192"/>
        <v>5.2905438553436497E-2</v>
      </c>
      <c r="J168" s="6">
        <f t="shared" si="193"/>
        <v>-2.6288399133423099</v>
      </c>
      <c r="K168" s="106">
        <f t="shared" si="194"/>
        <v>-9.7888741920795271E-3</v>
      </c>
      <c r="L168" s="106">
        <f t="shared" si="195"/>
        <v>8.6077649497327297E-2</v>
      </c>
      <c r="M168" s="106">
        <f t="shared" si="196"/>
        <v>0.17489732962104662</v>
      </c>
      <c r="N168" s="106">
        <f t="shared" si="197"/>
        <v>0.17324106708391643</v>
      </c>
      <c r="O168" s="106">
        <f t="shared" si="198"/>
        <v>0.15950751596092133</v>
      </c>
      <c r="P168" s="106">
        <f t="shared" si="199"/>
        <v>0.1720322955776841</v>
      </c>
      <c r="Q168" s="106">
        <f t="shared" si="200"/>
        <v>0.1639513131494956</v>
      </c>
      <c r="R168" s="106">
        <f t="shared" si="201"/>
        <v>0.1496162159114848</v>
      </c>
    </row>
    <row r="169" spans="1:18" ht="13.5" customHeight="1" x14ac:dyDescent="0.25">
      <c r="A169" s="75" t="str">
        <f>'Sample Data Formatted'!A90</f>
        <v>Test 87</v>
      </c>
      <c r="B169" s="71" t="str">
        <f>'Sample Data Formatted'!B90</f>
        <v>Test compound</v>
      </c>
      <c r="C169" s="72">
        <f>INDEX('Sample Data Formatted'!D90:GW90, MATCH('ESTD Template'!$B$7,'Sample Data Formatted'!$D$3:$GW$3, 0))</f>
        <v>21487</v>
      </c>
      <c r="D169" s="73"/>
      <c r="E169" s="71"/>
      <c r="F169" s="7">
        <f t="shared" si="189"/>
        <v>1.2310840500906308</v>
      </c>
      <c r="G169" s="7">
        <f t="shared" si="190"/>
        <v>-1.4445387687825675</v>
      </c>
      <c r="H169" s="7">
        <f t="shared" si="191"/>
        <v>1.0629509062524818</v>
      </c>
      <c r="I169" s="7">
        <f t="shared" si="192"/>
        <v>1.1627847845281125</v>
      </c>
      <c r="J169" s="6">
        <f t="shared" si="193"/>
        <v>-1.4444253626218659</v>
      </c>
      <c r="K169" s="106">
        <f t="shared" si="194"/>
        <v>1.0969511377060184</v>
      </c>
      <c r="L169" s="106">
        <f t="shared" si="195"/>
        <v>1.1319735336848631</v>
      </c>
      <c r="M169" s="106">
        <f t="shared" si="196"/>
        <v>1.3498631183791052</v>
      </c>
      <c r="N169" s="106">
        <f t="shared" si="197"/>
        <v>1.337080031764408</v>
      </c>
      <c r="O169" s="106">
        <f t="shared" si="198"/>
        <v>1.231084050090631</v>
      </c>
      <c r="P169" s="106">
        <f t="shared" si="199"/>
        <v>1.3278124951759007</v>
      </c>
      <c r="Q169" s="106">
        <f t="shared" si="200"/>
        <v>1.2655959193201467</v>
      </c>
      <c r="R169" s="106">
        <f t="shared" si="201"/>
        <v>1.1551971639478151</v>
      </c>
    </row>
    <row r="170" spans="1:18" ht="13.5" customHeight="1" x14ac:dyDescent="0.25">
      <c r="A170" s="75" t="str">
        <f>'Sample Data Formatted'!A91</f>
        <v>Test 88</v>
      </c>
      <c r="B170" s="71" t="str">
        <f>'Sample Data Formatted'!B91</f>
        <v>Test compound</v>
      </c>
      <c r="C170" s="72">
        <f>INDEX('Sample Data Formatted'!D91:GW91, MATCH('ESTD Template'!$B$7,'Sample Data Formatted'!$D$3:$GW$3, 0))</f>
        <v>13604</v>
      </c>
      <c r="D170" s="73"/>
      <c r="E170" s="71"/>
      <c r="F170" s="7">
        <f t="shared" si="189"/>
        <v>0.77943256003318007</v>
      </c>
      <c r="G170" s="7">
        <f t="shared" si="190"/>
        <v>-1.9437510612138191</v>
      </c>
      <c r="H170" s="7">
        <f t="shared" si="191"/>
        <v>0.57155755429570687</v>
      </c>
      <c r="I170" s="7">
        <f t="shared" si="192"/>
        <v>0.69498930335833387</v>
      </c>
      <c r="J170" s="6">
        <f t="shared" si="193"/>
        <v>-1.9436361745813557</v>
      </c>
      <c r="K170" s="106">
        <f t="shared" si="194"/>
        <v>0.63043573499632144</v>
      </c>
      <c r="L170" s="106">
        <f t="shared" si="195"/>
        <v>0.69106787787272839</v>
      </c>
      <c r="M170" s="106">
        <f t="shared" si="196"/>
        <v>0.85463479603617754</v>
      </c>
      <c r="N170" s="106">
        <f t="shared" si="197"/>
        <v>0.84654147866724105</v>
      </c>
      <c r="O170" s="106">
        <f t="shared" si="198"/>
        <v>0.77943256003318029</v>
      </c>
      <c r="P170" s="106">
        <f t="shared" si="199"/>
        <v>0.84065745857029694</v>
      </c>
      <c r="Q170" s="106">
        <f t="shared" si="200"/>
        <v>0.80122570489064737</v>
      </c>
      <c r="R170" s="106">
        <f t="shared" si="201"/>
        <v>0.73126518855700806</v>
      </c>
    </row>
    <row r="171" spans="1:18" ht="13.5" customHeight="1" x14ac:dyDescent="0.25">
      <c r="A171" s="75" t="str">
        <f>'Sample Data Formatted'!A92</f>
        <v>Test 89</v>
      </c>
      <c r="B171" s="71" t="str">
        <f>'Sample Data Formatted'!B92</f>
        <v>Test compound</v>
      </c>
      <c r="C171" s="72">
        <f>INDEX('Sample Data Formatted'!D92:GW92, MATCH('ESTD Template'!$B$7,'Sample Data Formatted'!$D$3:$GW$3, 0))</f>
        <v>24307</v>
      </c>
      <c r="D171" s="73"/>
      <c r="E171" s="71"/>
      <c r="F171" s="7">
        <f t="shared" si="189"/>
        <v>1.3926541632407019</v>
      </c>
      <c r="G171" s="7">
        <f t="shared" si="190"/>
        <v>-1.2659546428589179</v>
      </c>
      <c r="H171" s="7">
        <f t="shared" si="191"/>
        <v>1.2387379483072964</v>
      </c>
      <c r="I171" s="7">
        <f t="shared" si="192"/>
        <v>1.3301301171297586</v>
      </c>
      <c r="J171" s="6">
        <f t="shared" si="193"/>
        <v>-1.2658417585797979</v>
      </c>
      <c r="K171" s="106">
        <f t="shared" si="194"/>
        <v>1.2638538019407755</v>
      </c>
      <c r="L171" s="106">
        <f t="shared" si="195"/>
        <v>1.2897271860171071</v>
      </c>
      <c r="M171" s="106">
        <f t="shared" si="196"/>
        <v>1.5270220514004238</v>
      </c>
      <c r="N171" s="106">
        <f t="shared" si="197"/>
        <v>1.5125612850606165</v>
      </c>
      <c r="O171" s="106">
        <f t="shared" si="198"/>
        <v>1.3926541632407021</v>
      </c>
      <c r="P171" s="106">
        <f t="shared" si="199"/>
        <v>1.502087999227063</v>
      </c>
      <c r="Q171" s="106">
        <f t="shared" si="200"/>
        <v>1.43173204538171</v>
      </c>
      <c r="R171" s="106">
        <f t="shared" si="201"/>
        <v>1.3068853085907524</v>
      </c>
    </row>
    <row r="172" spans="1:18" ht="13.5" customHeight="1" x14ac:dyDescent="0.25">
      <c r="A172" s="75" t="str">
        <f>'Sample Data Formatted'!A93</f>
        <v>Test 90</v>
      </c>
      <c r="B172" s="71" t="str">
        <f>'Sample Data Formatted'!B93</f>
        <v>Test compound</v>
      </c>
      <c r="C172" s="72">
        <f>INDEX('Sample Data Formatted'!D93:GW93, MATCH('ESTD Template'!$B$7,'Sample Data Formatted'!$D$3:$GW$3, 0))</f>
        <v>8921</v>
      </c>
      <c r="D172" s="73"/>
      <c r="E172" s="71"/>
      <c r="F172" s="7">
        <f t="shared" si="189"/>
        <v>0.51112304234460448</v>
      </c>
      <c r="G172" s="7">
        <f t="shared" si="190"/>
        <v>-2.2403147001146886</v>
      </c>
      <c r="H172" s="7">
        <f t="shared" si="191"/>
        <v>0.27963885998978572</v>
      </c>
      <c r="I172" s="7">
        <f t="shared" si="192"/>
        <v>0.41708923506985562</v>
      </c>
      <c r="J172" s="6">
        <f t="shared" si="193"/>
        <v>-2.240198939810873</v>
      </c>
      <c r="K172" s="106">
        <f t="shared" si="194"/>
        <v>0.35332585176596371</v>
      </c>
      <c r="L172" s="106">
        <f t="shared" si="195"/>
        <v>0.429195977857385</v>
      </c>
      <c r="M172" s="106">
        <f t="shared" si="196"/>
        <v>0.56043788705077469</v>
      </c>
      <c r="N172" s="106">
        <f t="shared" si="197"/>
        <v>0.5551305888849204</v>
      </c>
      <c r="O172" s="106">
        <f t="shared" si="198"/>
        <v>0.51112304234460459</v>
      </c>
      <c r="P172" s="106">
        <f t="shared" si="199"/>
        <v>0.5512656416983851</v>
      </c>
      <c r="Q172" s="106">
        <f t="shared" si="200"/>
        <v>0.52539188250726199</v>
      </c>
      <c r="R172" s="106">
        <f t="shared" si="201"/>
        <v>0.47948941920838983</v>
      </c>
    </row>
    <row r="173" spans="1:18" ht="13.5" customHeight="1" x14ac:dyDescent="0.25">
      <c r="A173" s="75" t="str">
        <f>'Sample Data Formatted'!A94</f>
        <v>Test 91</v>
      </c>
      <c r="B173" s="71" t="str">
        <f>'Sample Data Formatted'!B94</f>
        <v>Test compound</v>
      </c>
      <c r="C173" s="72">
        <f>INDEX('Sample Data Formatted'!D94:GW94, MATCH('ESTD Template'!$B$7,'Sample Data Formatted'!$D$3:$GW$3, 0))</f>
        <v>11071</v>
      </c>
      <c r="D173" s="73"/>
      <c r="E173" s="71"/>
      <c r="F173" s="7">
        <f t="shared" si="189"/>
        <v>0.6343059300299424</v>
      </c>
      <c r="G173" s="7">
        <f t="shared" si="190"/>
        <v>-2.1041601360239626</v>
      </c>
      <c r="H173" s="7">
        <f t="shared" si="191"/>
        <v>0.41366089559895297</v>
      </c>
      <c r="I173" s="7">
        <f t="shared" si="192"/>
        <v>0.5446752155994794</v>
      </c>
      <c r="J173" s="6">
        <f t="shared" si="193"/>
        <v>-2.10404477306923</v>
      </c>
      <c r="K173" s="106">
        <f t="shared" si="194"/>
        <v>0.48054630090846728</v>
      </c>
      <c r="L173" s="106">
        <f t="shared" si="195"/>
        <v>0.54941831987206935</v>
      </c>
      <c r="M173" s="106">
        <f t="shared" si="196"/>
        <v>0.69550586790036173</v>
      </c>
      <c r="N173" s="106">
        <f t="shared" si="197"/>
        <v>0.68891948767458289</v>
      </c>
      <c r="O173" s="106">
        <f t="shared" si="198"/>
        <v>0.63430593002994251</v>
      </c>
      <c r="P173" s="106">
        <f t="shared" si="199"/>
        <v>0.68412673163186222</v>
      </c>
      <c r="Q173" s="106">
        <f t="shared" si="200"/>
        <v>0.65202632692096441</v>
      </c>
      <c r="R173" s="106">
        <f t="shared" si="201"/>
        <v>0.59507537922530773</v>
      </c>
    </row>
    <row r="174" spans="1:18" ht="13.5" customHeight="1" x14ac:dyDescent="0.25">
      <c r="A174" s="75" t="str">
        <f>'Sample Data Formatted'!A95</f>
        <v>Test 92</v>
      </c>
      <c r="B174" s="71" t="str">
        <f>'Sample Data Formatted'!B95</f>
        <v>Test compound</v>
      </c>
      <c r="C174" s="72">
        <f>INDEX('Sample Data Formatted'!D95:GW95, MATCH('ESTD Template'!$B$7,'Sample Data Formatted'!$D$3:$GW$3, 0))</f>
        <v>8660</v>
      </c>
      <c r="D174" s="73"/>
      <c r="E174" s="71"/>
      <c r="F174" s="7">
        <f t="shared" si="189"/>
        <v>0.49616921272326814</v>
      </c>
      <c r="G174" s="7">
        <f t="shared" si="190"/>
        <v>-2.25684323091826</v>
      </c>
      <c r="H174" s="7">
        <f t="shared" si="191"/>
        <v>0.26336920822513793</v>
      </c>
      <c r="I174" s="7">
        <f t="shared" si="192"/>
        <v>0.40160089045672454</v>
      </c>
      <c r="J174" s="6">
        <f t="shared" si="193"/>
        <v>-2.2567274242257689</v>
      </c>
      <c r="K174" s="106">
        <f t="shared" si="194"/>
        <v>0.33788219887644172</v>
      </c>
      <c r="L174" s="106">
        <f t="shared" si="195"/>
        <v>0.41460212093748888</v>
      </c>
      <c r="M174" s="106">
        <f t="shared" si="196"/>
        <v>0.54404126239880157</v>
      </c>
      <c r="N174" s="106">
        <f t="shared" si="197"/>
        <v>0.5388892388458032</v>
      </c>
      <c r="O174" s="106">
        <f t="shared" si="198"/>
        <v>0.49616921272326819</v>
      </c>
      <c r="P174" s="106">
        <f t="shared" si="199"/>
        <v>0.53513702011018427</v>
      </c>
      <c r="Q174" s="106">
        <f t="shared" si="200"/>
        <v>0.51001938585847584</v>
      </c>
      <c r="R174" s="106">
        <f t="shared" si="201"/>
        <v>0.46545853305110935</v>
      </c>
    </row>
    <row r="175" spans="1:18" ht="13.5" customHeight="1" x14ac:dyDescent="0.25">
      <c r="A175" s="75" t="str">
        <f>'Sample Data Formatted'!A96</f>
        <v>Test 93</v>
      </c>
      <c r="B175" s="71" t="str">
        <f>'Sample Data Formatted'!B96</f>
        <v>Test compound</v>
      </c>
      <c r="C175" s="72">
        <f>INDEX('Sample Data Formatted'!D96:GW96, MATCH('ESTD Template'!$B$7,'Sample Data Formatted'!$D$3:$GW$3, 0))</f>
        <v>11406</v>
      </c>
      <c r="D175" s="73"/>
      <c r="E175" s="71"/>
      <c r="F175" s="7">
        <f t="shared" si="189"/>
        <v>0.65349954276230904</v>
      </c>
      <c r="G175" s="7">
        <f t="shared" si="190"/>
        <v>-2.0829453551075008</v>
      </c>
      <c r="H175" s="7">
        <f t="shared" si="191"/>
        <v>0.43454339882177673</v>
      </c>
      <c r="I175" s="7">
        <f t="shared" si="192"/>
        <v>0.56455489163549055</v>
      </c>
      <c r="J175" s="6">
        <f t="shared" si="193"/>
        <v>-2.0828300588925059</v>
      </c>
      <c r="K175" s="106">
        <f t="shared" si="194"/>
        <v>0.50036944264718475</v>
      </c>
      <c r="L175" s="106">
        <f t="shared" si="195"/>
        <v>0.56815140064960301</v>
      </c>
      <c r="M175" s="106">
        <f t="shared" si="196"/>
        <v>0.71655134398622766</v>
      </c>
      <c r="N175" s="106">
        <f t="shared" si="197"/>
        <v>0.70976566492785587</v>
      </c>
      <c r="O175" s="106">
        <f t="shared" si="198"/>
        <v>0.65349954276230915</v>
      </c>
      <c r="P175" s="106">
        <f t="shared" si="199"/>
        <v>0.70482847134351179</v>
      </c>
      <c r="Q175" s="106">
        <f t="shared" si="200"/>
        <v>0.67175818475068594</v>
      </c>
      <c r="R175" s="106">
        <f t="shared" si="201"/>
        <v>0.61308622635949861</v>
      </c>
    </row>
    <row r="176" spans="1:18" ht="13.5" customHeight="1" x14ac:dyDescent="0.25">
      <c r="A176" s="75" t="str">
        <f>'Sample Data Formatted'!A97</f>
        <v>Test 94</v>
      </c>
      <c r="B176" s="71" t="str">
        <f>'Sample Data Formatted'!B97</f>
        <v>Test compound</v>
      </c>
      <c r="C176" s="72">
        <f>INDEX('Sample Data Formatted'!D97:GW97, MATCH('ESTD Template'!$B$7,'Sample Data Formatted'!$D$3:$GW$3, 0))</f>
        <v>8294</v>
      </c>
      <c r="D176" s="73"/>
      <c r="E176" s="71"/>
      <c r="F176" s="7">
        <f t="shared" si="189"/>
        <v>0.47519947463357803</v>
      </c>
      <c r="G176" s="7">
        <f t="shared" si="190"/>
        <v>-2.2800211706657976</v>
      </c>
      <c r="H176" s="7">
        <f t="shared" si="191"/>
        <v>0.24055429425632158</v>
      </c>
      <c r="I176" s="7">
        <f t="shared" si="192"/>
        <v>0.37988160260842579</v>
      </c>
      <c r="J176" s="6">
        <f t="shared" si="193"/>
        <v>-2.2799052930607071</v>
      </c>
      <c r="K176" s="106">
        <f t="shared" si="194"/>
        <v>0.31622569811086271</v>
      </c>
      <c r="L176" s="106">
        <f t="shared" si="195"/>
        <v>0.39413738227221823</v>
      </c>
      <c r="M176" s="106">
        <f t="shared" si="196"/>
        <v>0.52104829449603474</v>
      </c>
      <c r="N176" s="106">
        <f t="shared" si="197"/>
        <v>0.51611401235416765</v>
      </c>
      <c r="O176" s="106">
        <f t="shared" si="198"/>
        <v>0.47519947463357814</v>
      </c>
      <c r="P176" s="106">
        <f t="shared" si="199"/>
        <v>0.5125199078882372</v>
      </c>
      <c r="Q176" s="106">
        <f t="shared" si="200"/>
        <v>0.48846267396795728</v>
      </c>
      <c r="R176" s="106">
        <f t="shared" si="201"/>
        <v>0.4457832970612608</v>
      </c>
    </row>
    <row r="177" spans="1:21" ht="13.5" customHeight="1" x14ac:dyDescent="0.25">
      <c r="A177" s="75" t="str">
        <f>'Sample Data Formatted'!A98</f>
        <v>Test 95</v>
      </c>
      <c r="B177" s="71" t="str">
        <f>'Sample Data Formatted'!B98</f>
        <v>Test compound</v>
      </c>
      <c r="C177" s="72">
        <f>INDEX('Sample Data Formatted'!D98:GW98, MATCH('ESTD Template'!$B$7,'Sample Data Formatted'!$D$3:$GW$3, 0))</f>
        <v>20362</v>
      </c>
      <c r="D177" s="73"/>
      <c r="E177" s="71"/>
      <c r="F177" s="7">
        <f t="shared" si="189"/>
        <v>1.1666278879296981</v>
      </c>
      <c r="G177" s="7">
        <f t="shared" si="190"/>
        <v>-1.5157824360393426</v>
      </c>
      <c r="H177" s="7">
        <f t="shared" si="191"/>
        <v>0.99282309692210335</v>
      </c>
      <c r="I177" s="7">
        <f t="shared" si="192"/>
        <v>1.0960246784370302</v>
      </c>
      <c r="J177" s="6">
        <f t="shared" si="193"/>
        <v>-1.5156688169697614</v>
      </c>
      <c r="K177" s="106">
        <f t="shared" si="194"/>
        <v>1.0303698716524383</v>
      </c>
      <c r="L177" s="106">
        <f t="shared" si="195"/>
        <v>1.0690439648003549</v>
      </c>
      <c r="M177" s="106">
        <f t="shared" si="196"/>
        <v>1.2791880121206003</v>
      </c>
      <c r="N177" s="106">
        <f t="shared" si="197"/>
        <v>1.2670742126302823</v>
      </c>
      <c r="O177" s="106">
        <f t="shared" si="198"/>
        <v>1.1666278879296983</v>
      </c>
      <c r="P177" s="106">
        <f t="shared" si="199"/>
        <v>1.2582883756681984</v>
      </c>
      <c r="Q177" s="106">
        <f t="shared" si="200"/>
        <v>1.1993205801398297</v>
      </c>
      <c r="R177" s="106">
        <f t="shared" si="201"/>
        <v>1.0946883044337576</v>
      </c>
    </row>
    <row r="178" spans="1:21" ht="13.5" customHeight="1" x14ac:dyDescent="0.25">
      <c r="A178" s="75" t="str">
        <f>'Sample Data Formatted'!A99</f>
        <v>Test 96</v>
      </c>
      <c r="B178" s="71" t="str">
        <f>'Sample Data Formatted'!B99</f>
        <v>Test compound</v>
      </c>
      <c r="C178" s="72">
        <f>INDEX('Sample Data Formatted'!D99:GW99, MATCH('ESTD Template'!$B$7,'Sample Data Formatted'!$D$3:$GW$3, 0))</f>
        <v>20054</v>
      </c>
      <c r="D178" s="73"/>
      <c r="E178" s="71"/>
      <c r="F178" s="7">
        <f t="shared" si="189"/>
        <v>1.1489812230891938</v>
      </c>
      <c r="G178" s="7">
        <f t="shared" si="190"/>
        <v>-1.535287368941642</v>
      </c>
      <c r="H178" s="7">
        <f t="shared" si="191"/>
        <v>0.97362366112320864</v>
      </c>
      <c r="I178" s="7">
        <f t="shared" si="192"/>
        <v>1.077747244947205</v>
      </c>
      <c r="J178" s="6">
        <f t="shared" si="193"/>
        <v>-1.5351736922503818</v>
      </c>
      <c r="K178" s="106">
        <f t="shared" si="194"/>
        <v>1.0121416236983052</v>
      </c>
      <c r="L178" s="106">
        <f t="shared" si="195"/>
        <v>1.0518156518749007</v>
      </c>
      <c r="M178" s="106">
        <f t="shared" si="196"/>
        <v>1.2598387385849386</v>
      </c>
      <c r="N178" s="106">
        <f t="shared" si="197"/>
        <v>1.2479081750362284</v>
      </c>
      <c r="O178" s="106">
        <f t="shared" si="198"/>
        <v>1.148981223089194</v>
      </c>
      <c r="P178" s="106">
        <f t="shared" si="199"/>
        <v>1.2392542846130539</v>
      </c>
      <c r="Q178" s="106">
        <f t="shared" si="200"/>
        <v>1.181176100799286</v>
      </c>
      <c r="R178" s="106">
        <f t="shared" si="201"/>
        <v>1.0781228232740616</v>
      </c>
    </row>
    <row r="179" spans="1:21" ht="13.5" customHeight="1" x14ac:dyDescent="0.25">
      <c r="A179" s="75" t="str">
        <f>'Sample Data Formatted'!A100</f>
        <v>Test 97</v>
      </c>
      <c r="B179" s="71" t="str">
        <f>'Sample Data Formatted'!B100</f>
        <v>Test compound</v>
      </c>
      <c r="C179" s="72">
        <f>INDEX('Sample Data Formatted'!D100:GW100, MATCH('ESTD Template'!$B$7,'Sample Data Formatted'!$D$3:$GW$3, 0))</f>
        <v>4003</v>
      </c>
      <c r="D179" s="73"/>
      <c r="E179" s="71"/>
      <c r="F179" s="7">
        <f t="shared" si="189"/>
        <v>0.22934934856018963</v>
      </c>
      <c r="G179" s="7">
        <f t="shared" si="190"/>
        <v>-2.5517603495091952</v>
      </c>
      <c r="H179" s="7">
        <f t="shared" si="191"/>
        <v>-2.6928754487369987E-2</v>
      </c>
      <c r="I179" s="7">
        <f t="shared" si="192"/>
        <v>0.1252437223979069</v>
      </c>
      <c r="J179" s="6">
        <f t="shared" si="193"/>
        <v>-2.5516436683159887</v>
      </c>
      <c r="K179" s="106">
        <f t="shared" si="194"/>
        <v>6.2334030751614047E-2</v>
      </c>
      <c r="L179" s="106">
        <f t="shared" si="195"/>
        <v>0.15422618563780666</v>
      </c>
      <c r="M179" s="106">
        <f t="shared" si="196"/>
        <v>0.25147773364692871</v>
      </c>
      <c r="N179" s="106">
        <f t="shared" si="197"/>
        <v>0.24909626132791574</v>
      </c>
      <c r="O179" s="106">
        <f t="shared" si="198"/>
        <v>0.22934934856018968</v>
      </c>
      <c r="P179" s="106">
        <f t="shared" si="199"/>
        <v>0.24735896843514599</v>
      </c>
      <c r="Q179" s="106">
        <f t="shared" si="200"/>
        <v>0.23574150694134718</v>
      </c>
      <c r="R179" s="106">
        <f t="shared" si="201"/>
        <v>0.2151325662234663</v>
      </c>
    </row>
    <row r="180" spans="1:21" ht="13.5" customHeight="1" x14ac:dyDescent="0.25">
      <c r="A180" s="75" t="str">
        <f>'Sample Data Formatted'!A101</f>
        <v>Test 98</v>
      </c>
      <c r="B180" s="71" t="str">
        <f>'Sample Data Formatted'!B101</f>
        <v>Test compound</v>
      </c>
      <c r="C180" s="72">
        <f>INDEX('Sample Data Formatted'!D101:GW101, MATCH('ESTD Template'!$B$7,'Sample Data Formatted'!$D$3:$GW$3, 0))</f>
        <v>20362</v>
      </c>
      <c r="D180" s="73"/>
      <c r="E180" s="71"/>
      <c r="F180" s="7">
        <f t="shared" si="189"/>
        <v>1.1666278879296981</v>
      </c>
      <c r="G180" s="7">
        <f t="shared" si="190"/>
        <v>-1.5157824360393426</v>
      </c>
      <c r="H180" s="7">
        <f t="shared" si="191"/>
        <v>0.99282309692210335</v>
      </c>
      <c r="I180" s="7">
        <f t="shared" si="192"/>
        <v>1.0960246784370302</v>
      </c>
      <c r="J180" s="6">
        <f t="shared" si="193"/>
        <v>-1.5156688169697614</v>
      </c>
      <c r="K180" s="106">
        <f t="shared" si="194"/>
        <v>1.0303698716524383</v>
      </c>
      <c r="L180" s="106">
        <f t="shared" si="195"/>
        <v>1.0690439648003549</v>
      </c>
      <c r="M180" s="106">
        <f t="shared" si="196"/>
        <v>1.2791880121206003</v>
      </c>
      <c r="N180" s="106">
        <f t="shared" si="197"/>
        <v>1.2670742126302823</v>
      </c>
      <c r="O180" s="106">
        <f t="shared" si="198"/>
        <v>1.1666278879296983</v>
      </c>
      <c r="P180" s="106">
        <f t="shared" si="199"/>
        <v>1.2582883756681984</v>
      </c>
      <c r="Q180" s="106">
        <f t="shared" si="200"/>
        <v>1.1993205801398297</v>
      </c>
      <c r="R180" s="106">
        <f t="shared" si="201"/>
        <v>1.0946883044337576</v>
      </c>
    </row>
    <row r="181" spans="1:21" ht="13.5" customHeight="1" x14ac:dyDescent="0.25">
      <c r="A181" s="75" t="str">
        <f>'Sample Data Formatted'!A102</f>
        <v>Test 99</v>
      </c>
      <c r="B181" s="71" t="str">
        <f>'Sample Data Formatted'!B102</f>
        <v>Test compound</v>
      </c>
      <c r="C181" s="72">
        <f>INDEX('Sample Data Formatted'!D102:GW102, MATCH('ESTD Template'!$B$7,'Sample Data Formatted'!$D$3:$GW$3, 0))</f>
        <v>20054</v>
      </c>
      <c r="D181" s="73"/>
      <c r="E181" s="71"/>
      <c r="F181" s="7">
        <f t="shared" si="189"/>
        <v>1.1489812230891938</v>
      </c>
      <c r="G181" s="7">
        <f t="shared" si="190"/>
        <v>-1.535287368941642</v>
      </c>
      <c r="H181" s="7">
        <f t="shared" si="191"/>
        <v>0.97362366112320864</v>
      </c>
      <c r="I181" s="7">
        <f t="shared" si="192"/>
        <v>1.077747244947205</v>
      </c>
      <c r="J181" s="6">
        <f t="shared" si="193"/>
        <v>-1.5351736922503818</v>
      </c>
      <c r="K181" s="106">
        <f t="shared" si="194"/>
        <v>1.0121416236983052</v>
      </c>
      <c r="L181" s="106">
        <f t="shared" si="195"/>
        <v>1.0518156518749007</v>
      </c>
      <c r="M181" s="106">
        <f t="shared" si="196"/>
        <v>1.2598387385849386</v>
      </c>
      <c r="N181" s="106">
        <f t="shared" si="197"/>
        <v>1.2479081750362284</v>
      </c>
      <c r="O181" s="106">
        <f t="shared" si="198"/>
        <v>1.148981223089194</v>
      </c>
      <c r="P181" s="106">
        <f t="shared" si="199"/>
        <v>1.2392542846130539</v>
      </c>
      <c r="Q181" s="106">
        <f t="shared" si="200"/>
        <v>1.181176100799286</v>
      </c>
      <c r="R181" s="106">
        <f t="shared" si="201"/>
        <v>1.0781228232740616</v>
      </c>
    </row>
    <row r="182" spans="1:21" ht="13.5" customHeight="1" x14ac:dyDescent="0.25">
      <c r="A182" s="75" t="str">
        <f>'Sample Data Formatted'!A103</f>
        <v>Test 100</v>
      </c>
      <c r="B182" s="71" t="str">
        <f>'Sample Data Formatted'!B103</f>
        <v>Test compound</v>
      </c>
      <c r="C182" s="72">
        <f>INDEX('Sample Data Formatted'!D103:GW103, MATCH('ESTD Template'!$B$7,'Sample Data Formatted'!$D$3:$GW$3, 0))</f>
        <v>4003</v>
      </c>
      <c r="D182" s="73"/>
      <c r="E182" s="71"/>
      <c r="F182" s="7">
        <f t="shared" si="189"/>
        <v>0.22934934856018963</v>
      </c>
      <c r="G182" s="7">
        <f t="shared" si="190"/>
        <v>-2.5517603495091952</v>
      </c>
      <c r="H182" s="7">
        <f t="shared" si="191"/>
        <v>-2.6928754487369987E-2</v>
      </c>
      <c r="I182" s="7">
        <f t="shared" si="192"/>
        <v>0.1252437223979069</v>
      </c>
      <c r="J182" s="6">
        <f t="shared" si="193"/>
        <v>-2.5516436683159887</v>
      </c>
      <c r="K182" s="106">
        <f t="shared" si="194"/>
        <v>6.2334030751614047E-2</v>
      </c>
      <c r="L182" s="106">
        <f t="shared" si="195"/>
        <v>0.15422618563780666</v>
      </c>
      <c r="M182" s="106">
        <f t="shared" si="196"/>
        <v>0.25147773364692871</v>
      </c>
      <c r="N182" s="106">
        <f t="shared" si="197"/>
        <v>0.24909626132791574</v>
      </c>
      <c r="O182" s="106">
        <f t="shared" si="198"/>
        <v>0.22934934856018968</v>
      </c>
      <c r="P182" s="106">
        <f t="shared" si="199"/>
        <v>0.24735896843514599</v>
      </c>
      <c r="Q182" s="106">
        <f t="shared" si="200"/>
        <v>0.23574150694134718</v>
      </c>
      <c r="R182" s="106">
        <f t="shared" si="201"/>
        <v>0.2151325662234663</v>
      </c>
    </row>
    <row r="183" spans="1:21" ht="13.5" customHeight="1" x14ac:dyDescent="0.2">
      <c r="G183" s="3"/>
      <c r="H183" s="3"/>
      <c r="I183" s="3"/>
      <c r="J183" s="3"/>
      <c r="K183" s="3"/>
      <c r="L183" s="3"/>
      <c r="M183" s="3"/>
      <c r="N183" s="3"/>
      <c r="O183" s="3"/>
      <c r="P183" s="3"/>
      <c r="Q183" s="3"/>
      <c r="R183" s="3"/>
      <c r="S183" s="3"/>
      <c r="T183" s="3"/>
      <c r="U183" s="3"/>
    </row>
    <row r="184" spans="1:21" ht="13.5" customHeight="1" x14ac:dyDescent="0.2">
      <c r="G184" s="3"/>
      <c r="H184" s="3"/>
      <c r="I184" s="3"/>
      <c r="J184" s="3"/>
      <c r="K184" s="3"/>
      <c r="L184" s="3"/>
      <c r="M184" s="3"/>
      <c r="N184" s="3"/>
      <c r="O184" s="3"/>
      <c r="P184" s="3"/>
      <c r="Q184" s="3"/>
      <c r="R184" s="3"/>
      <c r="S184" s="3"/>
      <c r="T184" s="3"/>
      <c r="U184" s="3"/>
    </row>
    <row r="185" spans="1:21" ht="13.5" customHeight="1" x14ac:dyDescent="0.2">
      <c r="G185" s="3"/>
      <c r="H185" s="3"/>
      <c r="I185" s="3"/>
      <c r="J185" s="3"/>
      <c r="K185" s="3"/>
      <c r="L185" s="3"/>
      <c r="M185" s="3"/>
      <c r="N185" s="3"/>
      <c r="O185" s="3"/>
      <c r="P185" s="3"/>
      <c r="Q185" s="3"/>
      <c r="R185" s="3"/>
      <c r="S185" s="3"/>
      <c r="T185" s="3"/>
      <c r="U185" s="3"/>
    </row>
    <row r="186" spans="1:21" ht="13.5" customHeight="1" x14ac:dyDescent="0.2">
      <c r="G186" s="3"/>
      <c r="H186" s="3"/>
      <c r="I186" s="3"/>
      <c r="J186" s="3"/>
      <c r="K186" s="3"/>
      <c r="L186" s="3"/>
      <c r="M186" s="3"/>
      <c r="N186" s="3"/>
      <c r="O186" s="3"/>
      <c r="P186" s="3"/>
      <c r="Q186" s="3"/>
      <c r="R186" s="3"/>
      <c r="S186" s="3"/>
      <c r="T186" s="3"/>
      <c r="U186" s="3"/>
    </row>
    <row r="187" spans="1:21" ht="13.5" customHeight="1" x14ac:dyDescent="0.2">
      <c r="G187" s="3"/>
      <c r="H187" s="3"/>
      <c r="I187" s="3"/>
      <c r="J187" s="3"/>
      <c r="K187" s="3"/>
      <c r="L187" s="3"/>
      <c r="M187" s="3"/>
      <c r="N187" s="3"/>
      <c r="O187" s="3"/>
      <c r="P187" s="3"/>
      <c r="Q187" s="3"/>
      <c r="R187" s="3"/>
      <c r="S187" s="3"/>
      <c r="T187" s="3"/>
      <c r="U187" s="3"/>
    </row>
    <row r="188" spans="1:21" ht="13.5" customHeight="1" x14ac:dyDescent="0.2">
      <c r="G188" s="3"/>
      <c r="H188" s="3"/>
      <c r="I188" s="3"/>
      <c r="J188" s="3"/>
      <c r="K188" s="3"/>
      <c r="L188" s="3"/>
      <c r="M188" s="3"/>
      <c r="N188" s="3"/>
      <c r="O188" s="3"/>
      <c r="P188" s="3"/>
      <c r="Q188" s="3"/>
      <c r="R188" s="3"/>
      <c r="S188" s="3"/>
      <c r="T188" s="3"/>
      <c r="U188" s="3"/>
    </row>
    <row r="189" spans="1:21" ht="13.5" customHeight="1" x14ac:dyDescent="0.2">
      <c r="G189" s="3"/>
      <c r="H189" s="3"/>
      <c r="I189" s="3"/>
      <c r="J189" s="3"/>
      <c r="K189" s="3"/>
      <c r="L189" s="3"/>
      <c r="M189" s="3"/>
      <c r="N189" s="3"/>
      <c r="O189" s="3"/>
      <c r="P189" s="3"/>
      <c r="Q189" s="3"/>
      <c r="R189" s="3"/>
      <c r="S189" s="3"/>
      <c r="T189" s="3"/>
      <c r="U189" s="3"/>
    </row>
    <row r="190" spans="1:21" ht="13.5" customHeight="1" x14ac:dyDescent="0.2">
      <c r="G190" s="3"/>
      <c r="H190" s="3"/>
      <c r="I190" s="3"/>
      <c r="J190" s="3"/>
      <c r="K190" s="3"/>
      <c r="L190" s="3"/>
      <c r="M190" s="3"/>
      <c r="N190" s="3"/>
      <c r="O190" s="3"/>
      <c r="P190" s="3"/>
      <c r="Q190" s="3"/>
      <c r="R190" s="3"/>
      <c r="S190" s="3"/>
      <c r="T190" s="3"/>
      <c r="U190" s="3"/>
    </row>
    <row r="191" spans="1:21" ht="13.5" customHeight="1" x14ac:dyDescent="0.2">
      <c r="G191" s="3"/>
      <c r="H191" s="3"/>
      <c r="I191" s="3"/>
      <c r="J191" s="3"/>
      <c r="K191" s="3"/>
      <c r="L191" s="3"/>
      <c r="M191" s="3"/>
      <c r="N191" s="3"/>
      <c r="O191" s="3"/>
      <c r="P191" s="3"/>
      <c r="Q191" s="3"/>
      <c r="R191" s="3"/>
      <c r="S191" s="3"/>
      <c r="T191" s="3"/>
      <c r="U191" s="3"/>
    </row>
    <row r="192" spans="1:21" ht="13.5" customHeight="1" x14ac:dyDescent="0.2">
      <c r="G192" s="3"/>
      <c r="H192" s="3"/>
      <c r="I192" s="3"/>
      <c r="J192" s="3"/>
      <c r="K192" s="3"/>
      <c r="L192" s="3"/>
      <c r="M192" s="3"/>
      <c r="N192" s="3"/>
      <c r="O192" s="3"/>
      <c r="P192" s="3"/>
      <c r="Q192" s="3"/>
      <c r="R192" s="3"/>
      <c r="S192" s="3"/>
      <c r="T192" s="3"/>
      <c r="U192" s="3"/>
    </row>
    <row r="193" spans="7:21" ht="13.5" customHeight="1" x14ac:dyDescent="0.2">
      <c r="G193" s="3"/>
      <c r="H193" s="3"/>
      <c r="I193" s="3"/>
      <c r="J193" s="3"/>
      <c r="K193" s="3"/>
      <c r="L193" s="3"/>
      <c r="M193" s="3"/>
      <c r="N193" s="3"/>
      <c r="O193" s="3"/>
      <c r="P193" s="3"/>
      <c r="Q193" s="3"/>
      <c r="R193" s="3"/>
      <c r="S193" s="3"/>
      <c r="T193" s="3"/>
      <c r="U193" s="3"/>
    </row>
    <row r="194" spans="7:21" ht="13.5" customHeight="1" x14ac:dyDescent="0.2">
      <c r="G194" s="3"/>
      <c r="H194" s="3"/>
      <c r="I194" s="3"/>
      <c r="J194" s="3"/>
      <c r="K194" s="3"/>
      <c r="L194" s="3"/>
      <c r="M194" s="3"/>
      <c r="N194" s="3"/>
      <c r="O194" s="3"/>
      <c r="P194" s="3"/>
      <c r="Q194" s="3"/>
      <c r="R194" s="3"/>
      <c r="S194" s="3"/>
      <c r="T194" s="3"/>
      <c r="U194" s="3"/>
    </row>
    <row r="195" spans="7:21" ht="13.5" customHeight="1" x14ac:dyDescent="0.2">
      <c r="G195" s="3"/>
      <c r="H195" s="3"/>
      <c r="I195" s="3"/>
      <c r="J195" s="3"/>
      <c r="K195" s="3"/>
      <c r="L195" s="3"/>
      <c r="M195" s="3"/>
      <c r="N195" s="3"/>
      <c r="O195" s="3"/>
      <c r="P195" s="3"/>
      <c r="Q195" s="3"/>
      <c r="R195" s="3"/>
      <c r="S195" s="3"/>
      <c r="T195" s="3"/>
      <c r="U195" s="3"/>
    </row>
    <row r="196" spans="7:21" ht="13.5" customHeight="1" x14ac:dyDescent="0.2">
      <c r="G196" s="3"/>
      <c r="H196" s="3"/>
      <c r="I196" s="3"/>
      <c r="J196" s="3"/>
      <c r="K196" s="3"/>
      <c r="L196" s="3"/>
      <c r="M196" s="3"/>
      <c r="N196" s="3"/>
      <c r="O196" s="3"/>
      <c r="P196" s="3"/>
      <c r="Q196" s="3"/>
      <c r="R196" s="3"/>
      <c r="S196" s="3"/>
      <c r="T196" s="3"/>
      <c r="U196" s="3"/>
    </row>
  </sheetData>
  <mergeCells count="80">
    <mergeCell ref="A82:E82"/>
    <mergeCell ref="G82:L82"/>
    <mergeCell ref="M82:R82"/>
    <mergeCell ref="A49:R49"/>
    <mergeCell ref="A51:E51"/>
    <mergeCell ref="G51:L51"/>
    <mergeCell ref="M51:R51"/>
    <mergeCell ref="C63:O63"/>
    <mergeCell ref="A65:C65"/>
    <mergeCell ref="D65:I65"/>
    <mergeCell ref="J65:O65"/>
    <mergeCell ref="AL48:AN48"/>
    <mergeCell ref="AU48:AW48"/>
    <mergeCell ref="BD48:BF48"/>
    <mergeCell ref="X46:AA46"/>
    <mergeCell ref="A80:R80"/>
    <mergeCell ref="AL76:AO76"/>
    <mergeCell ref="AU76:AX76"/>
    <mergeCell ref="AL40:AN40"/>
    <mergeCell ref="AU40:AW40"/>
    <mergeCell ref="BD40:BF40"/>
    <mergeCell ref="U45:AA45"/>
    <mergeCell ref="AL44:AP44"/>
    <mergeCell ref="AU44:AY44"/>
    <mergeCell ref="BD44:BH44"/>
    <mergeCell ref="CS17:CU17"/>
    <mergeCell ref="CV18:DG18"/>
    <mergeCell ref="A29:D29"/>
    <mergeCell ref="AL33:AP33"/>
    <mergeCell ref="AU33:AY33"/>
    <mergeCell ref="BD33:BH33"/>
    <mergeCell ref="CA17:CC17"/>
    <mergeCell ref="CD17:CF17"/>
    <mergeCell ref="CG17:CI17"/>
    <mergeCell ref="CJ17:CL17"/>
    <mergeCell ref="CM17:CO17"/>
    <mergeCell ref="CP17:CR17"/>
    <mergeCell ref="CV16:DA16"/>
    <mergeCell ref="DB16:DG16"/>
    <mergeCell ref="AL17:AT17"/>
    <mergeCell ref="AU17:BC17"/>
    <mergeCell ref="BD17:BK17"/>
    <mergeCell ref="BL17:BN17"/>
    <mergeCell ref="BO17:BQ17"/>
    <mergeCell ref="BR17:BT17"/>
    <mergeCell ref="BU17:BW17"/>
    <mergeCell ref="BX17:BZ17"/>
    <mergeCell ref="CD16:CF16"/>
    <mergeCell ref="CG16:CI16"/>
    <mergeCell ref="CJ16:CL16"/>
    <mergeCell ref="CM16:CO16"/>
    <mergeCell ref="CP16:CR16"/>
    <mergeCell ref="CS16:CU16"/>
    <mergeCell ref="CA16:CC16"/>
    <mergeCell ref="V16:Y17"/>
    <mergeCell ref="Z16:AE17"/>
    <mergeCell ref="AF16:AK17"/>
    <mergeCell ref="AL16:AT16"/>
    <mergeCell ref="AU16:BC16"/>
    <mergeCell ref="BD16:BK16"/>
    <mergeCell ref="BL16:BN16"/>
    <mergeCell ref="BO16:BQ16"/>
    <mergeCell ref="BR16:BT16"/>
    <mergeCell ref="BU16:BW16"/>
    <mergeCell ref="BX16:BZ16"/>
    <mergeCell ref="E41:G41"/>
    <mergeCell ref="H41:J41"/>
    <mergeCell ref="U46:W46"/>
    <mergeCell ref="E34:G34"/>
    <mergeCell ref="A1:L1"/>
    <mergeCell ref="A15:H15"/>
    <mergeCell ref="A16:A18"/>
    <mergeCell ref="B16:B18"/>
    <mergeCell ref="C16:C18"/>
    <mergeCell ref="D16:D18"/>
    <mergeCell ref="E16:E17"/>
    <mergeCell ref="F16:F17"/>
    <mergeCell ref="G16:G17"/>
    <mergeCell ref="H16:H17"/>
    <mergeCell ref="H34:J34"/>
  </mergeCells>
  <conditionalFormatting sqref="C66:O75">
    <cfRule type="cellIs" dxfId="2" priority="1" operator="between">
      <formula>0.2</formula>
      <formula>0.3</formula>
    </cfRule>
    <cfRule type="cellIs" dxfId="1" priority="2" operator="greaterThan">
      <formula>0.3</formula>
    </cfRule>
    <cfRule type="cellIs" dxfId="0" priority="3" operator="lessThan">
      <formula>0.2</formula>
    </cfRule>
  </conditionalFormatting>
  <printOptions horizontalCentered="1"/>
  <pageMargins left="0.25" right="0.23" top="0.35" bottom="0.45" header="0.3" footer="0.39"/>
  <pageSetup scale="6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Instructions</vt:lpstr>
      <vt:lpstr>Validation</vt:lpstr>
      <vt:lpstr>Cal Data</vt:lpstr>
      <vt:lpstr>Cal Data Formatted</vt:lpstr>
      <vt:lpstr>Sample Data</vt:lpstr>
      <vt:lpstr>Sample Data Formatted</vt:lpstr>
      <vt:lpstr>ISTD Template</vt:lpstr>
      <vt:lpstr>ESTD Template</vt:lpstr>
      <vt:lpstr>'ESTD Template'!Print_Area</vt:lpstr>
      <vt:lpstr>'ISTD Template'!Print_Area</vt:lpstr>
      <vt:lpstr>'ESTD Template'!Print_Titles</vt:lpstr>
      <vt:lpstr>'ISTD Template'!Print_Titles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RestekCorporation</dc:creator>
  <cp:keywords/>
  <dc:description/>
  <cp:lastModifiedBy>Jason Hoisington</cp:lastModifiedBy>
  <cp:revision/>
  <dcterms:created xsi:type="dcterms:W3CDTF">2023-05-10T19:22:31Z</dcterms:created>
  <dcterms:modified xsi:type="dcterms:W3CDTF">2026-07-23T13:20:29Z</dcterms:modified>
  <cp:category/>
  <cp:contentStatus/>
</cp:coreProperties>
</file>